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florida-my.sharepoint.com/personal/jb24_ufl_edu/Documents/Desktop/Website/Minor Projects Fee Guidelines/"/>
    </mc:Choice>
  </mc:AlternateContent>
  <xr:revisionPtr revIDLastSave="3" documentId="8_{AA2AD6D1-AD5F-4467-B14B-EE2049B34A1B}" xr6:coauthVersionLast="47" xr6:coauthVersionMax="47" xr10:uidLastSave="{D23B6A19-8626-472F-BDDF-F1303785A32F}"/>
  <bookViews>
    <workbookView xWindow="-120" yWindow="-120" windowWidth="29040" windowHeight="15720" xr2:uid="{B2655FBC-7A67-48A4-86E8-E977AA84AC34}"/>
  </bookViews>
  <sheets>
    <sheet name="Calculator" sheetId="5" r:id="rId1"/>
    <sheet name="Fee Guidelines Table" sheetId="6" r:id="rId2"/>
    <sheet name="Sheet1" sheetId="7" r:id="rId3"/>
    <sheet name="Tables" sheetId="1"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8" i="5" l="1"/>
  <c r="E10" i="5" l="1"/>
  <c r="E12" i="5" s="1"/>
  <c r="C12" i="5" l="1"/>
  <c r="C67" i="6"/>
  <c r="C68" i="6" s="1"/>
  <c r="C65" i="6"/>
  <c r="C66" i="6" s="1"/>
  <c r="C49" i="6"/>
  <c r="C47" i="6"/>
  <c r="C45" i="6"/>
  <c r="C44" i="6"/>
  <c r="C43" i="6"/>
  <c r="C42" i="6"/>
  <c r="C41" i="6"/>
  <c r="C40" i="6"/>
  <c r="C33" i="6"/>
  <c r="C29" i="6"/>
  <c r="C34" i="6" s="1"/>
  <c r="B26" i="6"/>
  <c r="D26" i="6" s="1"/>
  <c r="J25" i="6"/>
  <c r="J26" i="6" s="1"/>
  <c r="J27" i="6" s="1"/>
  <c r="J28" i="6" s="1"/>
  <c r="J29" i="6" s="1"/>
  <c r="B25" i="6"/>
  <c r="D25" i="6" s="1"/>
  <c r="F24" i="6"/>
  <c r="E24" i="6"/>
  <c r="D24" i="6"/>
  <c r="K15" i="6"/>
  <c r="K16" i="6" s="1"/>
  <c r="K17" i="6" s="1"/>
  <c r="J12" i="6"/>
  <c r="L12" i="6" s="1"/>
  <c r="B12" i="6"/>
  <c r="B13" i="6" s="1"/>
  <c r="B14" i="6" s="1"/>
  <c r="D14" i="6" s="1"/>
  <c r="L11" i="6"/>
  <c r="B11" i="6"/>
  <c r="D11" i="6" s="1"/>
  <c r="J10" i="6"/>
  <c r="J11" i="6" s="1"/>
  <c r="B10" i="6"/>
  <c r="D10" i="6" s="1"/>
  <c r="L9" i="6"/>
  <c r="D9" i="6"/>
  <c r="J34" i="6" l="1"/>
  <c r="J39" i="6" s="1"/>
  <c r="J44" i="6" s="1"/>
  <c r="J49" i="6" s="1"/>
  <c r="J54" i="6" s="1"/>
  <c r="J59" i="6" s="1"/>
  <c r="J64" i="6" s="1"/>
  <c r="J69" i="6" s="1"/>
  <c r="J74" i="6" s="1"/>
  <c r="J79" i="6" s="1"/>
  <c r="J84" i="6" s="1"/>
  <c r="J89" i="6" s="1"/>
  <c r="J94" i="6" s="1"/>
  <c r="J99" i="6" s="1"/>
  <c r="J104" i="6" s="1"/>
  <c r="J109" i="6" s="1"/>
  <c r="J114" i="6" s="1"/>
  <c r="J119" i="6" s="1"/>
  <c r="J124" i="6" s="1"/>
  <c r="J129" i="6" s="1"/>
  <c r="J134" i="6" s="1"/>
  <c r="J139" i="6" s="1"/>
  <c r="J144" i="6" s="1"/>
  <c r="J149" i="6" s="1"/>
  <c r="J154" i="6" s="1"/>
  <c r="J159" i="6" s="1"/>
  <c r="J164" i="6" s="1"/>
  <c r="J169" i="6" s="1"/>
  <c r="J174" i="6" s="1"/>
  <c r="J179" i="6" s="1"/>
  <c r="J184" i="6" s="1"/>
  <c r="J189" i="6" s="1"/>
  <c r="J194" i="6" s="1"/>
  <c r="J199" i="6" s="1"/>
  <c r="J204" i="6" s="1"/>
  <c r="J205" i="6" s="1"/>
  <c r="J206" i="6" s="1"/>
  <c r="J207" i="6" s="1"/>
  <c r="J208" i="6" s="1"/>
  <c r="J209" i="6" s="1"/>
  <c r="J210" i="6" s="1"/>
  <c r="J211" i="6" s="1"/>
  <c r="J212" i="6" s="1"/>
  <c r="J213" i="6" s="1"/>
  <c r="J214" i="6" s="1"/>
  <c r="J215" i="6" s="1"/>
  <c r="J216" i="6" s="1"/>
  <c r="J217" i="6" s="1"/>
  <c r="J218" i="6" s="1"/>
  <c r="J219" i="6" s="1"/>
  <c r="J220" i="6" s="1"/>
  <c r="J221" i="6" s="1"/>
  <c r="J222" i="6" s="1"/>
  <c r="J223" i="6" s="1"/>
  <c r="J224" i="6" s="1"/>
  <c r="J225" i="6" s="1"/>
  <c r="J226" i="6" s="1"/>
  <c r="J227" i="6" s="1"/>
  <c r="J228" i="6" s="1"/>
  <c r="J229" i="6" s="1"/>
  <c r="J230" i="6" s="1"/>
  <c r="J231" i="6" s="1"/>
  <c r="J232" i="6" s="1"/>
  <c r="J233" i="6" s="1"/>
  <c r="J234" i="6" s="1"/>
  <c r="J235" i="6" s="1"/>
  <c r="J236" i="6" s="1"/>
  <c r="J237" i="6" s="1"/>
  <c r="J238" i="6" s="1"/>
  <c r="J239" i="6" s="1"/>
  <c r="J240" i="6" s="1"/>
  <c r="J241" i="6" s="1"/>
  <c r="J242" i="6" s="1"/>
  <c r="J243" i="6" s="1"/>
  <c r="J30" i="6"/>
  <c r="F26" i="6"/>
  <c r="E26" i="6"/>
  <c r="D12" i="6"/>
  <c r="C48" i="6"/>
  <c r="J13" i="6"/>
  <c r="B27" i="6"/>
  <c r="C52" i="6"/>
  <c r="D13" i="6"/>
  <c r="K18" i="6"/>
  <c r="B15" i="6"/>
  <c r="C46" i="6"/>
  <c r="C69" i="6"/>
  <c r="F25" i="6"/>
  <c r="E25" i="6"/>
  <c r="C50" i="6"/>
  <c r="C54" i="6"/>
  <c r="L10" i="6"/>
  <c r="K19" i="6" l="1"/>
  <c r="C57" i="6"/>
  <c r="B28" i="6"/>
  <c r="D27" i="6"/>
  <c r="C53" i="6"/>
  <c r="B16" i="6"/>
  <c r="D15" i="6"/>
  <c r="C70" i="6"/>
  <c r="C59" i="6"/>
  <c r="C55" i="6"/>
  <c r="J14" i="6"/>
  <c r="L13" i="6"/>
  <c r="C51" i="6"/>
  <c r="J35" i="6"/>
  <c r="J40" i="6" s="1"/>
  <c r="J45" i="6" s="1"/>
  <c r="J50" i="6" s="1"/>
  <c r="J55" i="6" s="1"/>
  <c r="J60" i="6" s="1"/>
  <c r="J65" i="6" s="1"/>
  <c r="J70" i="6" s="1"/>
  <c r="J75" i="6" s="1"/>
  <c r="J80" i="6" s="1"/>
  <c r="J85" i="6" s="1"/>
  <c r="J90" i="6" s="1"/>
  <c r="J95" i="6" s="1"/>
  <c r="J100" i="6" s="1"/>
  <c r="J105" i="6" s="1"/>
  <c r="J110" i="6" s="1"/>
  <c r="J115" i="6" s="1"/>
  <c r="J120" i="6" s="1"/>
  <c r="J125" i="6" s="1"/>
  <c r="J130" i="6" s="1"/>
  <c r="J135" i="6" s="1"/>
  <c r="J140" i="6" s="1"/>
  <c r="J145" i="6" s="1"/>
  <c r="J150" i="6" s="1"/>
  <c r="J155" i="6" s="1"/>
  <c r="J160" i="6" s="1"/>
  <c r="J165" i="6" s="1"/>
  <c r="J170" i="6" s="1"/>
  <c r="J175" i="6" s="1"/>
  <c r="J180" i="6" s="1"/>
  <c r="J185" i="6" s="1"/>
  <c r="J190" i="6" s="1"/>
  <c r="J195" i="6" s="1"/>
  <c r="J200" i="6" s="1"/>
  <c r="J31" i="6"/>
  <c r="K20" i="6" l="1"/>
  <c r="J15" i="6"/>
  <c r="L14" i="6"/>
  <c r="C71" i="6"/>
  <c r="B17" i="6"/>
  <c r="D16" i="6"/>
  <c r="C58" i="6"/>
  <c r="J32" i="6"/>
  <c r="J36" i="6"/>
  <c r="J41" i="6" s="1"/>
  <c r="J46" i="6" s="1"/>
  <c r="J51" i="6" s="1"/>
  <c r="J56" i="6" s="1"/>
  <c r="J61" i="6" s="1"/>
  <c r="J66" i="6" s="1"/>
  <c r="J71" i="6" s="1"/>
  <c r="J76" i="6" s="1"/>
  <c r="J81" i="6" s="1"/>
  <c r="J86" i="6" s="1"/>
  <c r="J91" i="6" s="1"/>
  <c r="J96" i="6" s="1"/>
  <c r="J101" i="6" s="1"/>
  <c r="J106" i="6" s="1"/>
  <c r="J111" i="6" s="1"/>
  <c r="J116" i="6" s="1"/>
  <c r="J121" i="6" s="1"/>
  <c r="J126" i="6" s="1"/>
  <c r="J131" i="6" s="1"/>
  <c r="J136" i="6" s="1"/>
  <c r="J141" i="6" s="1"/>
  <c r="J146" i="6" s="1"/>
  <c r="J151" i="6" s="1"/>
  <c r="J156" i="6" s="1"/>
  <c r="J161" i="6" s="1"/>
  <c r="J166" i="6" s="1"/>
  <c r="J171" i="6" s="1"/>
  <c r="J176" i="6" s="1"/>
  <c r="J181" i="6" s="1"/>
  <c r="J186" i="6" s="1"/>
  <c r="J191" i="6" s="1"/>
  <c r="J196" i="6" s="1"/>
  <c r="J201" i="6" s="1"/>
  <c r="F27" i="6"/>
  <c r="E27" i="6"/>
  <c r="C60" i="6"/>
  <c r="D28" i="6"/>
  <c r="B29" i="6"/>
  <c r="C56" i="6"/>
  <c r="C62" i="6"/>
  <c r="C72" i="6" l="1"/>
  <c r="F28" i="6"/>
  <c r="E28" i="6"/>
  <c r="K21" i="6"/>
  <c r="J37" i="6"/>
  <c r="J42" i="6" s="1"/>
  <c r="J47" i="6" s="1"/>
  <c r="J52" i="6" s="1"/>
  <c r="J57" i="6" s="1"/>
  <c r="J62" i="6" s="1"/>
  <c r="J67" i="6" s="1"/>
  <c r="J72" i="6" s="1"/>
  <c r="J77" i="6" s="1"/>
  <c r="J82" i="6" s="1"/>
  <c r="J87" i="6" s="1"/>
  <c r="J92" i="6" s="1"/>
  <c r="J97" i="6" s="1"/>
  <c r="J102" i="6" s="1"/>
  <c r="J107" i="6" s="1"/>
  <c r="J112" i="6" s="1"/>
  <c r="J117" i="6" s="1"/>
  <c r="J122" i="6" s="1"/>
  <c r="J127" i="6" s="1"/>
  <c r="J132" i="6" s="1"/>
  <c r="J137" i="6" s="1"/>
  <c r="J142" i="6" s="1"/>
  <c r="J147" i="6" s="1"/>
  <c r="J152" i="6" s="1"/>
  <c r="J157" i="6" s="1"/>
  <c r="J162" i="6" s="1"/>
  <c r="J167" i="6" s="1"/>
  <c r="J172" i="6" s="1"/>
  <c r="J177" i="6" s="1"/>
  <c r="J182" i="6" s="1"/>
  <c r="J187" i="6" s="1"/>
  <c r="J192" i="6" s="1"/>
  <c r="J197" i="6" s="1"/>
  <c r="J202" i="6" s="1"/>
  <c r="J33" i="6"/>
  <c r="J38" i="6" s="1"/>
  <c r="J43" i="6" s="1"/>
  <c r="J48" i="6" s="1"/>
  <c r="J53" i="6" s="1"/>
  <c r="J58" i="6" s="1"/>
  <c r="J63" i="6" s="1"/>
  <c r="J68" i="6" s="1"/>
  <c r="J73" i="6" s="1"/>
  <c r="J78" i="6" s="1"/>
  <c r="J83" i="6" s="1"/>
  <c r="J88" i="6" s="1"/>
  <c r="J93" i="6" s="1"/>
  <c r="J98" i="6" s="1"/>
  <c r="J103" i="6" s="1"/>
  <c r="J108" i="6" s="1"/>
  <c r="J113" i="6" s="1"/>
  <c r="J118" i="6" s="1"/>
  <c r="J123" i="6" s="1"/>
  <c r="J128" i="6" s="1"/>
  <c r="J133" i="6" s="1"/>
  <c r="J138" i="6" s="1"/>
  <c r="J143" i="6" s="1"/>
  <c r="J148" i="6" s="1"/>
  <c r="J153" i="6" s="1"/>
  <c r="J158" i="6" s="1"/>
  <c r="J163" i="6" s="1"/>
  <c r="J168" i="6" s="1"/>
  <c r="J173" i="6" s="1"/>
  <c r="J178" i="6" s="1"/>
  <c r="J183" i="6" s="1"/>
  <c r="J188" i="6" s="1"/>
  <c r="J193" i="6" s="1"/>
  <c r="J198" i="6" s="1"/>
  <c r="J203" i="6" s="1"/>
  <c r="C63" i="6"/>
  <c r="B18" i="6"/>
  <c r="D17" i="6"/>
  <c r="C61" i="6"/>
  <c r="J16" i="6"/>
  <c r="L15" i="6"/>
  <c r="B34" i="6"/>
  <c r="D29" i="6"/>
  <c r="B30" i="6"/>
  <c r="B39" i="6" l="1"/>
  <c r="D34" i="6"/>
  <c r="J17" i="6"/>
  <c r="L16" i="6"/>
  <c r="B19" i="6"/>
  <c r="D18" i="6"/>
  <c r="K22" i="6"/>
  <c r="B31" i="6"/>
  <c r="D30" i="6"/>
  <c r="B35" i="6"/>
  <c r="F29" i="6"/>
  <c r="E29" i="6"/>
  <c r="C73" i="6"/>
  <c r="B40" i="6" l="1"/>
  <c r="D35" i="6"/>
  <c r="E30" i="6"/>
  <c r="F30" i="6"/>
  <c r="D19" i="6"/>
  <c r="B20" i="6"/>
  <c r="J18" i="6"/>
  <c r="L17" i="6"/>
  <c r="E34" i="6"/>
  <c r="F34" i="6"/>
  <c r="B32" i="6"/>
  <c r="B36" i="6"/>
  <c r="D31" i="6"/>
  <c r="K23" i="6"/>
  <c r="C74" i="6"/>
  <c r="D39" i="6"/>
  <c r="B44" i="6"/>
  <c r="K24" i="6" l="1"/>
  <c r="F31" i="6"/>
  <c r="E31" i="6"/>
  <c r="D36" i="6"/>
  <c r="B41" i="6"/>
  <c r="J19" i="6"/>
  <c r="L18" i="6"/>
  <c r="F19" i="6"/>
  <c r="E19" i="6"/>
  <c r="E39" i="6"/>
  <c r="F39" i="6"/>
  <c r="C75" i="6"/>
  <c r="D32" i="6"/>
  <c r="B33" i="6"/>
  <c r="B37" i="6"/>
  <c r="B21" i="6"/>
  <c r="D20" i="6"/>
  <c r="B49" i="6"/>
  <c r="D44" i="6"/>
  <c r="F35" i="6"/>
  <c r="E35" i="6"/>
  <c r="B45" i="6"/>
  <c r="D40" i="6"/>
  <c r="B38" i="6" l="1"/>
  <c r="D33" i="6"/>
  <c r="F32" i="6"/>
  <c r="E32" i="6"/>
  <c r="F40" i="6"/>
  <c r="E40" i="6"/>
  <c r="F44" i="6"/>
  <c r="E44" i="6"/>
  <c r="B50" i="6"/>
  <c r="D45" i="6"/>
  <c r="B46" i="6"/>
  <c r="D41" i="6"/>
  <c r="C76" i="6"/>
  <c r="J20" i="6"/>
  <c r="L19" i="6"/>
  <c r="F36" i="6"/>
  <c r="E36" i="6"/>
  <c r="B54" i="6"/>
  <c r="D49" i="6"/>
  <c r="F20" i="6"/>
  <c r="E20" i="6"/>
  <c r="B22" i="6"/>
  <c r="D21" i="6"/>
  <c r="B42" i="6"/>
  <c r="D37" i="6"/>
  <c r="K25" i="6"/>
  <c r="L24" i="6"/>
  <c r="J21" i="6" l="1"/>
  <c r="L20" i="6"/>
  <c r="F41" i="6"/>
  <c r="E41" i="6"/>
  <c r="F45" i="6"/>
  <c r="E45" i="6"/>
  <c r="B51" i="6"/>
  <c r="D46" i="6"/>
  <c r="B55" i="6"/>
  <c r="D50" i="6"/>
  <c r="F33" i="6"/>
  <c r="E33" i="6"/>
  <c r="C77" i="6"/>
  <c r="L25" i="6"/>
  <c r="K26" i="6"/>
  <c r="F37" i="6"/>
  <c r="E37" i="6"/>
  <c r="B47" i="6"/>
  <c r="D42" i="6"/>
  <c r="F21" i="6"/>
  <c r="E21" i="6"/>
  <c r="D22" i="6"/>
  <c r="B23" i="6"/>
  <c r="D23" i="6" s="1"/>
  <c r="F49" i="6"/>
  <c r="E49" i="6"/>
  <c r="B59" i="6"/>
  <c r="D54" i="6"/>
  <c r="D38" i="6"/>
  <c r="B43" i="6"/>
  <c r="C78" i="6" l="1"/>
  <c r="B60" i="6"/>
  <c r="D55" i="6"/>
  <c r="K27" i="6"/>
  <c r="L26" i="6"/>
  <c r="B48" i="6"/>
  <c r="D43" i="6"/>
  <c r="F54" i="6"/>
  <c r="E54" i="6"/>
  <c r="F46" i="6"/>
  <c r="E46" i="6"/>
  <c r="F22" i="6"/>
  <c r="E22" i="6"/>
  <c r="F42" i="6"/>
  <c r="E42" i="6"/>
  <c r="F38" i="6"/>
  <c r="E38" i="6"/>
  <c r="B64" i="6"/>
  <c r="D59" i="6"/>
  <c r="F50" i="6"/>
  <c r="E50" i="6"/>
  <c r="E23" i="6"/>
  <c r="F23" i="6"/>
  <c r="B56" i="6"/>
  <c r="D51" i="6"/>
  <c r="B52" i="6"/>
  <c r="D47" i="6"/>
  <c r="J22" i="6"/>
  <c r="L21" i="6"/>
  <c r="J23" i="6" l="1"/>
  <c r="L23" i="6" s="1"/>
  <c r="L22" i="6"/>
  <c r="B57" i="6"/>
  <c r="D52" i="6"/>
  <c r="B61" i="6"/>
  <c r="D56" i="6"/>
  <c r="B65" i="6"/>
  <c r="D60" i="6"/>
  <c r="F47" i="6"/>
  <c r="E47" i="6"/>
  <c r="E51" i="6"/>
  <c r="F51" i="6"/>
  <c r="F43" i="6"/>
  <c r="E43" i="6"/>
  <c r="B53" i="6"/>
  <c r="D48" i="6"/>
  <c r="K28" i="6"/>
  <c r="L27" i="6"/>
  <c r="E59" i="6"/>
  <c r="F59" i="6"/>
  <c r="E55" i="6"/>
  <c r="F55" i="6"/>
  <c r="B69" i="6"/>
  <c r="D64" i="6"/>
  <c r="C79" i="6"/>
  <c r="B58" i="6" l="1"/>
  <c r="D53" i="6"/>
  <c r="F64" i="6"/>
  <c r="E64" i="6"/>
  <c r="F48" i="6"/>
  <c r="E48" i="6"/>
  <c r="C80" i="6"/>
  <c r="B74" i="6"/>
  <c r="D69" i="6"/>
  <c r="B66" i="6"/>
  <c r="D61" i="6"/>
  <c r="B62" i="6"/>
  <c r="D57" i="6"/>
  <c r="B70" i="6"/>
  <c r="D65" i="6"/>
  <c r="F52" i="6"/>
  <c r="E52" i="6"/>
  <c r="F60" i="6"/>
  <c r="E60" i="6"/>
  <c r="F56" i="6"/>
  <c r="E56" i="6"/>
  <c r="K29" i="6"/>
  <c r="L28" i="6"/>
  <c r="F57" i="6" l="1"/>
  <c r="E57" i="6"/>
  <c r="B67" i="6"/>
  <c r="D62" i="6"/>
  <c r="B71" i="6"/>
  <c r="D66" i="6"/>
  <c r="B79" i="6"/>
  <c r="D74" i="6"/>
  <c r="L29" i="6"/>
  <c r="K30" i="6"/>
  <c r="B75" i="6"/>
  <c r="D70" i="6"/>
  <c r="F61" i="6"/>
  <c r="E61" i="6"/>
  <c r="C81" i="6"/>
  <c r="F53" i="6"/>
  <c r="E53" i="6"/>
  <c r="E65" i="6"/>
  <c r="F65" i="6"/>
  <c r="E69" i="6"/>
  <c r="F69" i="6"/>
  <c r="B63" i="6"/>
  <c r="D58" i="6"/>
  <c r="C82" i="6" l="1"/>
  <c r="F58" i="6"/>
  <c r="E58" i="6"/>
  <c r="F70" i="6"/>
  <c r="E70" i="6"/>
  <c r="B80" i="6"/>
  <c r="D75" i="6"/>
  <c r="B68" i="6"/>
  <c r="D63" i="6"/>
  <c r="F66" i="6"/>
  <c r="E66" i="6"/>
  <c r="B72" i="6"/>
  <c r="D67" i="6"/>
  <c r="B84" i="6"/>
  <c r="B89" i="6" s="1"/>
  <c r="B94" i="6" s="1"/>
  <c r="B99" i="6" s="1"/>
  <c r="B104" i="6" s="1"/>
  <c r="B109" i="6" s="1"/>
  <c r="B114" i="6" s="1"/>
  <c r="B119" i="6" s="1"/>
  <c r="B124" i="6" s="1"/>
  <c r="B129" i="6" s="1"/>
  <c r="B134" i="6" s="1"/>
  <c r="B139" i="6" s="1"/>
  <c r="B144" i="6" s="1"/>
  <c r="B149" i="6" s="1"/>
  <c r="B154" i="6" s="1"/>
  <c r="B159" i="6" s="1"/>
  <c r="B164" i="6" s="1"/>
  <c r="B169" i="6" s="1"/>
  <c r="B174" i="6" s="1"/>
  <c r="B179" i="6" s="1"/>
  <c r="B184" i="6" s="1"/>
  <c r="B189" i="6" s="1"/>
  <c r="B194" i="6" s="1"/>
  <c r="B199"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D79" i="6"/>
  <c r="B76" i="6"/>
  <c r="D71" i="6"/>
  <c r="K31" i="6"/>
  <c r="L30" i="6"/>
  <c r="E74" i="6"/>
  <c r="F74" i="6"/>
  <c r="F62" i="6"/>
  <c r="E62" i="6"/>
  <c r="G237" i="6" l="1"/>
  <c r="B238" i="6"/>
  <c r="B239" i="6" s="1"/>
  <c r="B240" i="6" s="1"/>
  <c r="B241" i="6" s="1"/>
  <c r="B242" i="6" s="1"/>
  <c r="B243" i="6" s="1"/>
  <c r="E75" i="6"/>
  <c r="F75" i="6"/>
  <c r="E79" i="6"/>
  <c r="F79" i="6"/>
  <c r="E67" i="6"/>
  <c r="F67" i="6"/>
  <c r="B85" i="6"/>
  <c r="B90" i="6" s="1"/>
  <c r="B95" i="6" s="1"/>
  <c r="B100" i="6" s="1"/>
  <c r="B105" i="6" s="1"/>
  <c r="B110" i="6" s="1"/>
  <c r="B115" i="6" s="1"/>
  <c r="B120" i="6" s="1"/>
  <c r="B125" i="6" s="1"/>
  <c r="B130" i="6" s="1"/>
  <c r="B135" i="6" s="1"/>
  <c r="B140" i="6" s="1"/>
  <c r="B145" i="6" s="1"/>
  <c r="B150" i="6" s="1"/>
  <c r="B155" i="6" s="1"/>
  <c r="B160" i="6" s="1"/>
  <c r="B165" i="6" s="1"/>
  <c r="B170" i="6" s="1"/>
  <c r="B175" i="6" s="1"/>
  <c r="B180" i="6" s="1"/>
  <c r="B185" i="6" s="1"/>
  <c r="B190" i="6" s="1"/>
  <c r="B195" i="6" s="1"/>
  <c r="B200" i="6" s="1"/>
  <c r="D80" i="6"/>
  <c r="B77" i="6"/>
  <c r="D72" i="6"/>
  <c r="B73" i="6"/>
  <c r="D68" i="6"/>
  <c r="F63" i="6"/>
  <c r="E63" i="6"/>
  <c r="L31" i="6"/>
  <c r="K32" i="6"/>
  <c r="E71" i="6"/>
  <c r="F71" i="6"/>
  <c r="B81" i="6"/>
  <c r="D76" i="6"/>
  <c r="C83" i="6"/>
  <c r="F72" i="6" l="1"/>
  <c r="E72" i="6"/>
  <c r="B78" i="6"/>
  <c r="D73" i="6"/>
  <c r="B82" i="6"/>
  <c r="D77" i="6"/>
  <c r="B86" i="6"/>
  <c r="B91" i="6" s="1"/>
  <c r="B96" i="6" s="1"/>
  <c r="B101" i="6" s="1"/>
  <c r="B106" i="6" s="1"/>
  <c r="B111" i="6" s="1"/>
  <c r="B116" i="6" s="1"/>
  <c r="B121" i="6" s="1"/>
  <c r="B126" i="6" s="1"/>
  <c r="B131" i="6" s="1"/>
  <c r="B136" i="6" s="1"/>
  <c r="B141" i="6" s="1"/>
  <c r="B146" i="6" s="1"/>
  <c r="B151" i="6" s="1"/>
  <c r="B156" i="6" s="1"/>
  <c r="B161" i="6" s="1"/>
  <c r="B166" i="6" s="1"/>
  <c r="B171" i="6" s="1"/>
  <c r="B176" i="6" s="1"/>
  <c r="B181" i="6" s="1"/>
  <c r="B186" i="6" s="1"/>
  <c r="B191" i="6" s="1"/>
  <c r="B196" i="6" s="1"/>
  <c r="B201" i="6" s="1"/>
  <c r="D81" i="6"/>
  <c r="C84" i="6"/>
  <c r="K33" i="6"/>
  <c r="L32" i="6"/>
  <c r="F68" i="6"/>
  <c r="E68" i="6"/>
  <c r="E80" i="6"/>
  <c r="F80" i="6"/>
  <c r="E76" i="6"/>
  <c r="F76" i="6"/>
  <c r="L33" i="6" l="1"/>
  <c r="K34" i="6"/>
  <c r="B87" i="6"/>
  <c r="B92" i="6" s="1"/>
  <c r="B97" i="6" s="1"/>
  <c r="B102" i="6" s="1"/>
  <c r="B107" i="6" s="1"/>
  <c r="B112" i="6" s="1"/>
  <c r="B117" i="6" s="1"/>
  <c r="B122" i="6" s="1"/>
  <c r="B127" i="6" s="1"/>
  <c r="B132" i="6" s="1"/>
  <c r="B137" i="6" s="1"/>
  <c r="B142" i="6" s="1"/>
  <c r="B147" i="6" s="1"/>
  <c r="B152" i="6" s="1"/>
  <c r="B157" i="6" s="1"/>
  <c r="B162" i="6" s="1"/>
  <c r="B167" i="6" s="1"/>
  <c r="B172" i="6" s="1"/>
  <c r="B177" i="6" s="1"/>
  <c r="B182" i="6" s="1"/>
  <c r="B187" i="6" s="1"/>
  <c r="B192" i="6" s="1"/>
  <c r="B197" i="6" s="1"/>
  <c r="B202" i="6" s="1"/>
  <c r="D82" i="6"/>
  <c r="C85" i="6"/>
  <c r="D84" i="6"/>
  <c r="E81" i="6"/>
  <c r="F81" i="6"/>
  <c r="E77" i="6"/>
  <c r="F77" i="6"/>
  <c r="E73" i="6"/>
  <c r="F73" i="6"/>
  <c r="B83" i="6"/>
  <c r="D78" i="6"/>
  <c r="E78" i="6" l="1"/>
  <c r="F78" i="6"/>
  <c r="B88" i="6"/>
  <c r="B93" i="6" s="1"/>
  <c r="B98" i="6" s="1"/>
  <c r="B103" i="6" s="1"/>
  <c r="B108" i="6" s="1"/>
  <c r="B113" i="6" s="1"/>
  <c r="B118" i="6" s="1"/>
  <c r="B123" i="6" s="1"/>
  <c r="B128" i="6" s="1"/>
  <c r="B133" i="6" s="1"/>
  <c r="B138" i="6" s="1"/>
  <c r="B143" i="6" s="1"/>
  <c r="B148" i="6" s="1"/>
  <c r="B153" i="6" s="1"/>
  <c r="B158" i="6" s="1"/>
  <c r="B163" i="6" s="1"/>
  <c r="B168" i="6" s="1"/>
  <c r="B173" i="6" s="1"/>
  <c r="B178" i="6" s="1"/>
  <c r="B183" i="6" s="1"/>
  <c r="B188" i="6" s="1"/>
  <c r="B193" i="6" s="1"/>
  <c r="B198" i="6" s="1"/>
  <c r="B203" i="6" s="1"/>
  <c r="D83" i="6"/>
  <c r="K35" i="6"/>
  <c r="L34" i="6"/>
  <c r="E84" i="6"/>
  <c r="F84" i="6"/>
  <c r="C86" i="6"/>
  <c r="D85" i="6"/>
  <c r="E82" i="6"/>
  <c r="F82" i="6"/>
  <c r="C87" i="6" l="1"/>
  <c r="D86" i="6"/>
  <c r="E85" i="6"/>
  <c r="F85" i="6"/>
  <c r="K36" i="6"/>
  <c r="L35" i="6"/>
  <c r="E83" i="6"/>
  <c r="F83" i="6"/>
  <c r="L36" i="6" l="1"/>
  <c r="K37" i="6"/>
  <c r="E86" i="6"/>
  <c r="F86" i="6"/>
  <c r="D87" i="6"/>
  <c r="C88" i="6"/>
  <c r="C89" i="6" l="1"/>
  <c r="D88" i="6"/>
  <c r="E87" i="6"/>
  <c r="F87" i="6"/>
  <c r="K38" i="6"/>
  <c r="L37" i="6"/>
  <c r="K39" i="6" l="1"/>
  <c r="L38" i="6"/>
  <c r="E88" i="6"/>
  <c r="F88" i="6"/>
  <c r="C90" i="6"/>
  <c r="D89" i="6"/>
  <c r="C91" i="6" l="1"/>
  <c r="D90" i="6"/>
  <c r="E89" i="6"/>
  <c r="F89" i="6"/>
  <c r="K40" i="6"/>
  <c r="L39" i="6"/>
  <c r="E90" i="6" l="1"/>
  <c r="F90" i="6"/>
  <c r="L40" i="6"/>
  <c r="K41" i="6"/>
  <c r="C92" i="6"/>
  <c r="D91" i="6"/>
  <c r="E91" i="6" l="1"/>
  <c r="F91" i="6"/>
  <c r="C93" i="6"/>
  <c r="D92" i="6"/>
  <c r="K42" i="6"/>
  <c r="L41" i="6"/>
  <c r="L42" i="6" l="1"/>
  <c r="K43" i="6"/>
  <c r="E92" i="6"/>
  <c r="F92" i="6"/>
  <c r="D93" i="6"/>
  <c r="C94" i="6"/>
  <c r="C95" i="6" l="1"/>
  <c r="D94" i="6"/>
  <c r="E93" i="6"/>
  <c r="F93" i="6"/>
  <c r="K44" i="6"/>
  <c r="L43" i="6"/>
  <c r="E94" i="6" l="1"/>
  <c r="F94" i="6"/>
  <c r="L44" i="6"/>
  <c r="K45" i="6"/>
  <c r="D95" i="6"/>
  <c r="C96" i="6"/>
  <c r="E95" i="6" l="1"/>
  <c r="F95" i="6"/>
  <c r="C97" i="6"/>
  <c r="D96" i="6"/>
  <c r="K46" i="6"/>
  <c r="L45" i="6"/>
  <c r="L46" i="6" l="1"/>
  <c r="K47" i="6"/>
  <c r="E96" i="6"/>
  <c r="F96" i="6"/>
  <c r="D97" i="6"/>
  <c r="C98" i="6"/>
  <c r="E97" i="6" l="1"/>
  <c r="F97" i="6"/>
  <c r="K48" i="6"/>
  <c r="L47" i="6"/>
  <c r="C99" i="6"/>
  <c r="D98" i="6"/>
  <c r="E98" i="6" l="1"/>
  <c r="F98" i="6"/>
  <c r="D99" i="6"/>
  <c r="C100" i="6"/>
  <c r="L48" i="6"/>
  <c r="K49" i="6"/>
  <c r="K50" i="6" l="1"/>
  <c r="L49" i="6"/>
  <c r="C101" i="6"/>
  <c r="D100" i="6"/>
  <c r="E99" i="6"/>
  <c r="F99" i="6"/>
  <c r="D101" i="6" l="1"/>
  <c r="C102" i="6"/>
  <c r="E100" i="6"/>
  <c r="F100" i="6"/>
  <c r="L50" i="6"/>
  <c r="K51" i="6"/>
  <c r="K52" i="6" l="1"/>
  <c r="L51" i="6"/>
  <c r="C103" i="6"/>
  <c r="D102" i="6"/>
  <c r="E101" i="6"/>
  <c r="F101" i="6"/>
  <c r="E102" i="6" l="1"/>
  <c r="F102" i="6"/>
  <c r="D103" i="6"/>
  <c r="C104" i="6"/>
  <c r="L52" i="6"/>
  <c r="K53" i="6"/>
  <c r="K54" i="6" l="1"/>
  <c r="L53" i="6"/>
  <c r="C105" i="6"/>
  <c r="D104" i="6"/>
  <c r="E103" i="6"/>
  <c r="F103" i="6"/>
  <c r="E104" i="6" l="1"/>
  <c r="F104" i="6"/>
  <c r="D105" i="6"/>
  <c r="C106" i="6"/>
  <c r="L54" i="6"/>
  <c r="K55" i="6"/>
  <c r="K56" i="6" l="1"/>
  <c r="L55" i="6"/>
  <c r="E105" i="6"/>
  <c r="F105" i="6"/>
  <c r="C107" i="6"/>
  <c r="D106" i="6"/>
  <c r="E106" i="6" l="1"/>
  <c r="F106" i="6"/>
  <c r="D107" i="6"/>
  <c r="C108" i="6"/>
  <c r="L56" i="6"/>
  <c r="K57" i="6"/>
  <c r="K58" i="6" l="1"/>
  <c r="L57" i="6"/>
  <c r="C109" i="6"/>
  <c r="D108" i="6"/>
  <c r="E107" i="6"/>
  <c r="F107" i="6"/>
  <c r="D109" i="6" l="1"/>
  <c r="C110" i="6"/>
  <c r="E108" i="6"/>
  <c r="F108" i="6"/>
  <c r="L58" i="6"/>
  <c r="K59" i="6"/>
  <c r="K60" i="6" l="1"/>
  <c r="L59" i="6"/>
  <c r="C111" i="6"/>
  <c r="D110" i="6"/>
  <c r="E109" i="6"/>
  <c r="F109" i="6"/>
  <c r="D111" i="6" l="1"/>
  <c r="C112" i="6"/>
  <c r="E110" i="6"/>
  <c r="F110" i="6"/>
  <c r="L60" i="6"/>
  <c r="K61" i="6"/>
  <c r="K62" i="6" l="1"/>
  <c r="L61" i="6"/>
  <c r="C113" i="6"/>
  <c r="D112" i="6"/>
  <c r="E111" i="6"/>
  <c r="F111" i="6"/>
  <c r="E112" i="6" l="1"/>
  <c r="F112" i="6"/>
  <c r="D113" i="6"/>
  <c r="C114" i="6"/>
  <c r="L62" i="6"/>
  <c r="K63" i="6"/>
  <c r="K64" i="6" l="1"/>
  <c r="L63" i="6"/>
  <c r="C115" i="6"/>
  <c r="D114" i="6"/>
  <c r="E113" i="6"/>
  <c r="F113" i="6"/>
  <c r="E114" i="6" l="1"/>
  <c r="F114" i="6"/>
  <c r="D115" i="6"/>
  <c r="C116" i="6"/>
  <c r="L64" i="6"/>
  <c r="K65" i="6"/>
  <c r="K66" i="6" l="1"/>
  <c r="L65" i="6"/>
  <c r="C117" i="6"/>
  <c r="D116" i="6"/>
  <c r="E115" i="6"/>
  <c r="F115" i="6"/>
  <c r="D117" i="6" l="1"/>
  <c r="C118" i="6"/>
  <c r="E116" i="6"/>
  <c r="F116" i="6"/>
  <c r="L66" i="6"/>
  <c r="K67" i="6"/>
  <c r="K68" i="6" l="1"/>
  <c r="L67" i="6"/>
  <c r="C119" i="6"/>
  <c r="D118" i="6"/>
  <c r="E117" i="6"/>
  <c r="F117" i="6"/>
  <c r="E118" i="6" l="1"/>
  <c r="F118" i="6"/>
  <c r="D119" i="6"/>
  <c r="C120" i="6"/>
  <c r="L68" i="6"/>
  <c r="K69" i="6"/>
  <c r="K70" i="6" l="1"/>
  <c r="L69" i="6"/>
  <c r="C121" i="6"/>
  <c r="D120" i="6"/>
  <c r="E119" i="6"/>
  <c r="F119" i="6"/>
  <c r="D121" i="6" l="1"/>
  <c r="C122" i="6"/>
  <c r="E120" i="6"/>
  <c r="F120" i="6"/>
  <c r="L70" i="6"/>
  <c r="K71" i="6"/>
  <c r="C123" i="6" l="1"/>
  <c r="D122" i="6"/>
  <c r="K72" i="6"/>
  <c r="L71" i="6"/>
  <c r="E121" i="6"/>
  <c r="F121" i="6"/>
  <c r="E122" i="6" l="1"/>
  <c r="F122" i="6"/>
  <c r="L72" i="6"/>
  <c r="K73" i="6"/>
  <c r="D123" i="6"/>
  <c r="C124" i="6"/>
  <c r="C125" i="6" l="1"/>
  <c r="D124" i="6"/>
  <c r="E123" i="6"/>
  <c r="F123" i="6"/>
  <c r="K74" i="6"/>
  <c r="L73" i="6"/>
  <c r="L74" i="6" l="1"/>
  <c r="K75" i="6"/>
  <c r="E124" i="6"/>
  <c r="F124" i="6"/>
  <c r="D125" i="6"/>
  <c r="C126" i="6"/>
  <c r="C127" i="6" l="1"/>
  <c r="D126" i="6"/>
  <c r="E125" i="6"/>
  <c r="F125" i="6"/>
  <c r="L75" i="6"/>
  <c r="K76" i="6"/>
  <c r="K77" i="6" l="1"/>
  <c r="L76" i="6"/>
  <c r="E126" i="6"/>
  <c r="F126" i="6"/>
  <c r="D127" i="6"/>
  <c r="C128" i="6"/>
  <c r="C129" i="6" l="1"/>
  <c r="D128" i="6"/>
  <c r="E127" i="6"/>
  <c r="F127" i="6"/>
  <c r="L77" i="6"/>
  <c r="K78" i="6"/>
  <c r="E128" i="6" l="1"/>
  <c r="F128" i="6"/>
  <c r="K79" i="6"/>
  <c r="L78" i="6"/>
  <c r="D129" i="6"/>
  <c r="C130" i="6"/>
  <c r="E129" i="6" l="1"/>
  <c r="F129" i="6"/>
  <c r="K80" i="6"/>
  <c r="L79" i="6"/>
  <c r="C131" i="6"/>
  <c r="D130" i="6"/>
  <c r="E130" i="6" l="1"/>
  <c r="F130" i="6"/>
  <c r="D131" i="6"/>
  <c r="C132" i="6"/>
  <c r="L80" i="6"/>
  <c r="K81" i="6"/>
  <c r="K82" i="6" l="1"/>
  <c r="L81" i="6"/>
  <c r="C133" i="6"/>
  <c r="D132" i="6"/>
  <c r="E131" i="6"/>
  <c r="F131" i="6"/>
  <c r="E132" i="6" l="1"/>
  <c r="F132" i="6"/>
  <c r="D133" i="6"/>
  <c r="C134" i="6"/>
  <c r="K83" i="6"/>
  <c r="L82" i="6"/>
  <c r="L83" i="6" l="1"/>
  <c r="K84" i="6"/>
  <c r="C135" i="6"/>
  <c r="D134" i="6"/>
  <c r="E133" i="6"/>
  <c r="F133" i="6"/>
  <c r="E134" i="6" l="1"/>
  <c r="F134" i="6"/>
  <c r="D135" i="6"/>
  <c r="C136" i="6"/>
  <c r="K85" i="6"/>
  <c r="L84" i="6"/>
  <c r="K86" i="6" l="1"/>
  <c r="L85" i="6"/>
  <c r="C137" i="6"/>
  <c r="D136" i="6"/>
  <c r="E135" i="6"/>
  <c r="F135" i="6"/>
  <c r="D137" i="6" l="1"/>
  <c r="C138" i="6"/>
  <c r="E136" i="6"/>
  <c r="F136" i="6"/>
  <c r="K87" i="6"/>
  <c r="L86" i="6"/>
  <c r="C139" i="6" l="1"/>
  <c r="D138" i="6"/>
  <c r="K88" i="6"/>
  <c r="L87" i="6"/>
  <c r="E137" i="6"/>
  <c r="F137" i="6"/>
  <c r="E138" i="6" l="1"/>
  <c r="F138" i="6"/>
  <c r="K89" i="6"/>
  <c r="L88" i="6"/>
  <c r="D139" i="6"/>
  <c r="C140" i="6"/>
  <c r="C141" i="6" l="1"/>
  <c r="D140" i="6"/>
  <c r="E139" i="6"/>
  <c r="F139" i="6"/>
  <c r="L89" i="6"/>
  <c r="K90" i="6"/>
  <c r="D141" i="6" l="1"/>
  <c r="C142" i="6"/>
  <c r="K91" i="6"/>
  <c r="L90" i="6"/>
  <c r="E140" i="6"/>
  <c r="F140" i="6"/>
  <c r="E141" i="6" l="1"/>
  <c r="F141" i="6"/>
  <c r="L91" i="6"/>
  <c r="K92" i="6"/>
  <c r="C143" i="6"/>
  <c r="D142" i="6"/>
  <c r="D143" i="6" l="1"/>
  <c r="C144" i="6"/>
  <c r="E142" i="6"/>
  <c r="F142" i="6"/>
  <c r="K93" i="6"/>
  <c r="L92" i="6"/>
  <c r="E143" i="6" l="1"/>
  <c r="F143" i="6"/>
  <c r="K94" i="6"/>
  <c r="L93" i="6"/>
  <c r="C145" i="6"/>
  <c r="D144" i="6"/>
  <c r="E144" i="6" l="1"/>
  <c r="F144" i="6"/>
  <c r="D145" i="6"/>
  <c r="C146" i="6"/>
  <c r="K95" i="6"/>
  <c r="L94" i="6"/>
  <c r="L95" i="6" l="1"/>
  <c r="K96" i="6"/>
  <c r="C147" i="6"/>
  <c r="D146" i="6"/>
  <c r="E145" i="6"/>
  <c r="F145" i="6"/>
  <c r="E146" i="6" l="1"/>
  <c r="F146" i="6"/>
  <c r="D147" i="6"/>
  <c r="C148" i="6"/>
  <c r="K97" i="6"/>
  <c r="L96" i="6"/>
  <c r="K98" i="6" l="1"/>
  <c r="L97" i="6"/>
  <c r="C149" i="6"/>
  <c r="D148" i="6"/>
  <c r="E147" i="6"/>
  <c r="F147" i="6"/>
  <c r="K99" i="6" l="1"/>
  <c r="L98" i="6"/>
  <c r="E148" i="6"/>
  <c r="F148" i="6"/>
  <c r="D149" i="6"/>
  <c r="C150" i="6"/>
  <c r="C151" i="6" l="1"/>
  <c r="D150" i="6"/>
  <c r="E149" i="6"/>
  <c r="F149" i="6"/>
  <c r="K100" i="6"/>
  <c r="L99" i="6"/>
  <c r="E150" i="6" l="1"/>
  <c r="F150" i="6"/>
  <c r="K101" i="6"/>
  <c r="L100" i="6"/>
  <c r="D151" i="6"/>
  <c r="C152" i="6"/>
  <c r="C153" i="6" l="1"/>
  <c r="D152" i="6"/>
  <c r="E151" i="6"/>
  <c r="F151" i="6"/>
  <c r="K102" i="6"/>
  <c r="L101" i="6"/>
  <c r="L102" i="6" l="1"/>
  <c r="K103" i="6"/>
  <c r="E152" i="6"/>
  <c r="F152" i="6"/>
  <c r="D153" i="6"/>
  <c r="C154" i="6"/>
  <c r="C155" i="6" l="1"/>
  <c r="D154" i="6"/>
  <c r="E153" i="6"/>
  <c r="F153" i="6"/>
  <c r="K104" i="6"/>
  <c r="L103" i="6"/>
  <c r="E154" i="6" l="1"/>
  <c r="F154" i="6"/>
  <c r="L104" i="6"/>
  <c r="K105" i="6"/>
  <c r="D155" i="6"/>
  <c r="C156" i="6"/>
  <c r="C157" i="6" l="1"/>
  <c r="D156" i="6"/>
  <c r="E155" i="6"/>
  <c r="F155" i="6"/>
  <c r="K106" i="6"/>
  <c r="L105" i="6"/>
  <c r="L106" i="6" l="1"/>
  <c r="K107" i="6"/>
  <c r="E156" i="6"/>
  <c r="F156" i="6"/>
  <c r="D157" i="6"/>
  <c r="C158" i="6"/>
  <c r="K108" i="6" l="1"/>
  <c r="L107" i="6"/>
  <c r="C159" i="6"/>
  <c r="D158" i="6"/>
  <c r="E157" i="6"/>
  <c r="F157" i="6"/>
  <c r="E158" i="6" l="1"/>
  <c r="F158" i="6"/>
  <c r="D159" i="6"/>
  <c r="C160" i="6"/>
  <c r="K109" i="6"/>
  <c r="L108" i="6"/>
  <c r="C161" i="6" l="1"/>
  <c r="D160" i="6"/>
  <c r="L109" i="6"/>
  <c r="K110" i="6"/>
  <c r="E159" i="6"/>
  <c r="F159" i="6"/>
  <c r="K111" i="6" l="1"/>
  <c r="L110" i="6"/>
  <c r="E160" i="6"/>
  <c r="F160" i="6"/>
  <c r="D161" i="6"/>
  <c r="C162" i="6"/>
  <c r="L111" i="6" l="1"/>
  <c r="K112" i="6"/>
  <c r="C163" i="6"/>
  <c r="D162" i="6"/>
  <c r="E161" i="6"/>
  <c r="F161" i="6"/>
  <c r="D163" i="6" l="1"/>
  <c r="C164" i="6"/>
  <c r="E162" i="6"/>
  <c r="F162" i="6"/>
  <c r="K113" i="6"/>
  <c r="L112" i="6"/>
  <c r="C165" i="6" l="1"/>
  <c r="D164" i="6"/>
  <c r="K114" i="6"/>
  <c r="L113" i="6"/>
  <c r="E163" i="6"/>
  <c r="F163" i="6"/>
  <c r="K115" i="6" l="1"/>
  <c r="L114" i="6"/>
  <c r="E164" i="6"/>
  <c r="F164" i="6"/>
  <c r="D165" i="6"/>
  <c r="C166" i="6"/>
  <c r="C167" i="6" l="1"/>
  <c r="D166" i="6"/>
  <c r="E165" i="6"/>
  <c r="F165" i="6"/>
  <c r="K116" i="6"/>
  <c r="L115" i="6"/>
  <c r="K117" i="6" l="1"/>
  <c r="L116" i="6"/>
  <c r="E166" i="6"/>
  <c r="F166" i="6"/>
  <c r="D167" i="6"/>
  <c r="C168" i="6"/>
  <c r="C169" i="6" l="1"/>
  <c r="D168" i="6"/>
  <c r="E167" i="6"/>
  <c r="F167" i="6"/>
  <c r="K118" i="6"/>
  <c r="L117" i="6"/>
  <c r="E168" i="6" l="1"/>
  <c r="F168" i="6"/>
  <c r="K119" i="6"/>
  <c r="L118" i="6"/>
  <c r="D169" i="6"/>
  <c r="C170" i="6"/>
  <c r="E169" i="6" l="1"/>
  <c r="F169" i="6"/>
  <c r="C171" i="6"/>
  <c r="D170" i="6"/>
  <c r="K120" i="6"/>
  <c r="L119" i="6"/>
  <c r="E170" i="6" l="1"/>
  <c r="F170" i="6"/>
  <c r="L120" i="6"/>
  <c r="K121" i="6"/>
  <c r="D171" i="6"/>
  <c r="C172" i="6"/>
  <c r="C173" i="6" l="1"/>
  <c r="D172" i="6"/>
  <c r="E171" i="6"/>
  <c r="F171" i="6"/>
  <c r="L121" i="6"/>
  <c r="K122" i="6"/>
  <c r="L122" i="6" l="1"/>
  <c r="K123" i="6"/>
  <c r="E172" i="6"/>
  <c r="F172" i="6"/>
  <c r="D173" i="6"/>
  <c r="C174" i="6"/>
  <c r="C175" i="6" l="1"/>
  <c r="D174" i="6"/>
  <c r="E173" i="6"/>
  <c r="F173" i="6"/>
  <c r="L123" i="6"/>
  <c r="K124" i="6"/>
  <c r="K125" i="6" l="1"/>
  <c r="L124" i="6"/>
  <c r="E174" i="6"/>
  <c r="F174" i="6"/>
  <c r="D175" i="6"/>
  <c r="C176" i="6"/>
  <c r="C177" i="6" l="1"/>
  <c r="D176" i="6"/>
  <c r="E175" i="6"/>
  <c r="F175" i="6"/>
  <c r="K126" i="6"/>
  <c r="L125" i="6"/>
  <c r="E176" i="6" l="1"/>
  <c r="F176" i="6"/>
  <c r="K127" i="6"/>
  <c r="L126" i="6"/>
  <c r="D177" i="6"/>
  <c r="C178" i="6"/>
  <c r="C179" i="6" l="1"/>
  <c r="D178" i="6"/>
  <c r="E177" i="6"/>
  <c r="F177" i="6"/>
  <c r="L127" i="6"/>
  <c r="K128" i="6"/>
  <c r="E178" i="6" l="1"/>
  <c r="F178" i="6"/>
  <c r="K129" i="6"/>
  <c r="L128" i="6"/>
  <c r="D179" i="6"/>
  <c r="C180" i="6"/>
  <c r="C181" i="6" l="1"/>
  <c r="D180" i="6"/>
  <c r="E179" i="6"/>
  <c r="F179" i="6"/>
  <c r="K130" i="6"/>
  <c r="L129" i="6"/>
  <c r="K131" i="6" l="1"/>
  <c r="L130" i="6"/>
  <c r="E180" i="6"/>
  <c r="F180" i="6"/>
  <c r="D181" i="6"/>
  <c r="C182" i="6"/>
  <c r="C183" i="6" l="1"/>
  <c r="D182" i="6"/>
  <c r="E181" i="6"/>
  <c r="F181" i="6"/>
  <c r="K132" i="6"/>
  <c r="L131" i="6"/>
  <c r="K133" i="6" l="1"/>
  <c r="L132" i="6"/>
  <c r="E182" i="6"/>
  <c r="F182" i="6"/>
  <c r="D183" i="6"/>
  <c r="C184" i="6"/>
  <c r="C185" i="6" l="1"/>
  <c r="D184" i="6"/>
  <c r="E183" i="6"/>
  <c r="F183" i="6"/>
  <c r="K134" i="6"/>
  <c r="L133" i="6"/>
  <c r="L134" i="6" l="1"/>
  <c r="K135" i="6"/>
  <c r="E184" i="6"/>
  <c r="F184" i="6"/>
  <c r="D185" i="6"/>
  <c r="C186" i="6"/>
  <c r="C187" i="6" l="1"/>
  <c r="D186" i="6"/>
  <c r="E185" i="6"/>
  <c r="F185" i="6"/>
  <c r="K136" i="6"/>
  <c r="L135" i="6"/>
  <c r="E186" i="6" l="1"/>
  <c r="F186" i="6"/>
  <c r="L136" i="6"/>
  <c r="K137" i="6"/>
  <c r="D187" i="6"/>
  <c r="C188" i="6"/>
  <c r="E187" i="6" l="1"/>
  <c r="F187" i="6"/>
  <c r="C189" i="6"/>
  <c r="D188" i="6"/>
  <c r="K138" i="6"/>
  <c r="L137" i="6"/>
  <c r="L138" i="6" l="1"/>
  <c r="K139" i="6"/>
  <c r="E188" i="6"/>
  <c r="F188" i="6"/>
  <c r="D189" i="6"/>
  <c r="C190" i="6"/>
  <c r="C191" i="6" l="1"/>
  <c r="D190" i="6"/>
  <c r="E189" i="6"/>
  <c r="F189" i="6"/>
  <c r="K140" i="6"/>
  <c r="L139" i="6"/>
  <c r="K141" i="6" l="1"/>
  <c r="L140" i="6"/>
  <c r="E190" i="6"/>
  <c r="F190" i="6"/>
  <c r="D191" i="6"/>
  <c r="C192" i="6"/>
  <c r="C193" i="6" l="1"/>
  <c r="D192" i="6"/>
  <c r="E191" i="6"/>
  <c r="F191" i="6"/>
  <c r="K142" i="6"/>
  <c r="L141" i="6"/>
  <c r="K143" i="6" l="1"/>
  <c r="L142" i="6"/>
  <c r="E192" i="6"/>
  <c r="F192" i="6"/>
  <c r="D193" i="6"/>
  <c r="C194" i="6"/>
  <c r="C195" i="6" l="1"/>
  <c r="D194" i="6"/>
  <c r="E193" i="6"/>
  <c r="F193" i="6"/>
  <c r="L143" i="6"/>
  <c r="K144" i="6"/>
  <c r="K145" i="6" l="1"/>
  <c r="L144" i="6"/>
  <c r="E194" i="6"/>
  <c r="F194" i="6"/>
  <c r="D195" i="6"/>
  <c r="C196" i="6"/>
  <c r="C197" i="6" l="1"/>
  <c r="D196" i="6"/>
  <c r="E195" i="6"/>
  <c r="F195" i="6"/>
  <c r="K146" i="6"/>
  <c r="L145" i="6"/>
  <c r="K147" i="6" l="1"/>
  <c r="L146" i="6"/>
  <c r="E196" i="6"/>
  <c r="F196" i="6"/>
  <c r="D197" i="6"/>
  <c r="C198" i="6"/>
  <c r="E197" i="6" l="1"/>
  <c r="F197" i="6"/>
  <c r="C199" i="6"/>
  <c r="D198" i="6"/>
  <c r="K148" i="6"/>
  <c r="L147" i="6"/>
  <c r="K149" i="6" l="1"/>
  <c r="L148" i="6"/>
  <c r="E198" i="6"/>
  <c r="F198" i="6"/>
  <c r="D199" i="6"/>
  <c r="C200" i="6"/>
  <c r="C201" i="6" l="1"/>
  <c r="D200" i="6"/>
  <c r="E199" i="6"/>
  <c r="F199" i="6"/>
  <c r="K150" i="6"/>
  <c r="L149" i="6"/>
  <c r="K151" i="6" l="1"/>
  <c r="L150" i="6"/>
  <c r="E200" i="6"/>
  <c r="F200" i="6"/>
  <c r="D201" i="6"/>
  <c r="C202" i="6"/>
  <c r="C203" i="6" l="1"/>
  <c r="D202" i="6"/>
  <c r="E201" i="6"/>
  <c r="F201" i="6"/>
  <c r="K152" i="6"/>
  <c r="L151" i="6"/>
  <c r="E202" i="6" l="1"/>
  <c r="F202" i="6"/>
  <c r="L152" i="6"/>
  <c r="K153" i="6"/>
  <c r="D203" i="6"/>
  <c r="C204" i="6"/>
  <c r="C205" i="6" l="1"/>
  <c r="D204" i="6"/>
  <c r="E203" i="6"/>
  <c r="F203" i="6"/>
  <c r="L153" i="6"/>
  <c r="K154" i="6"/>
  <c r="L154" i="6" l="1"/>
  <c r="K155" i="6"/>
  <c r="E204" i="6"/>
  <c r="F204" i="6"/>
  <c r="D205" i="6"/>
  <c r="C206" i="6"/>
  <c r="L155" i="6" l="1"/>
  <c r="K156" i="6"/>
  <c r="C207" i="6"/>
  <c r="D206" i="6"/>
  <c r="E205" i="6"/>
  <c r="F205" i="6"/>
  <c r="E206" i="6" l="1"/>
  <c r="F206" i="6"/>
  <c r="D207" i="6"/>
  <c r="C208" i="6"/>
  <c r="K157" i="6"/>
  <c r="L156" i="6"/>
  <c r="K158" i="6" l="1"/>
  <c r="L157" i="6"/>
  <c r="C209" i="6"/>
  <c r="D208" i="6"/>
  <c r="E207" i="6"/>
  <c r="F207" i="6"/>
  <c r="E208" i="6" l="1"/>
  <c r="F208" i="6"/>
  <c r="D209" i="6"/>
  <c r="C210" i="6"/>
  <c r="K159" i="6"/>
  <c r="L158" i="6"/>
  <c r="C211" i="6" l="1"/>
  <c r="D210" i="6"/>
  <c r="L159" i="6"/>
  <c r="K160" i="6"/>
  <c r="E209" i="6"/>
  <c r="F209" i="6"/>
  <c r="K161" i="6" l="1"/>
  <c r="L160" i="6"/>
  <c r="E210" i="6"/>
  <c r="F210" i="6"/>
  <c r="D211" i="6"/>
  <c r="C212" i="6"/>
  <c r="C213" i="6" l="1"/>
  <c r="D212" i="6"/>
  <c r="E211" i="6"/>
  <c r="F211" i="6"/>
  <c r="K162" i="6"/>
  <c r="L161" i="6"/>
  <c r="K163" i="6" l="1"/>
  <c r="L162" i="6"/>
  <c r="E212" i="6"/>
  <c r="F212" i="6"/>
  <c r="D213" i="6"/>
  <c r="C214" i="6"/>
  <c r="C215" i="6" l="1"/>
  <c r="D214" i="6"/>
  <c r="E213" i="6"/>
  <c r="F213" i="6"/>
  <c r="K164" i="6"/>
  <c r="L163" i="6"/>
  <c r="K165" i="6" l="1"/>
  <c r="L164" i="6"/>
  <c r="E214" i="6"/>
  <c r="F214" i="6"/>
  <c r="D215" i="6"/>
  <c r="C216" i="6"/>
  <c r="C217" i="6" l="1"/>
  <c r="D216" i="6"/>
  <c r="E215" i="6"/>
  <c r="F215" i="6"/>
  <c r="K166" i="6"/>
  <c r="L165" i="6"/>
  <c r="L166" i="6" l="1"/>
  <c r="K167" i="6"/>
  <c r="E216" i="6"/>
  <c r="F216" i="6"/>
  <c r="D217" i="6"/>
  <c r="C218" i="6"/>
  <c r="C219" i="6" l="1"/>
  <c r="D218" i="6"/>
  <c r="K168" i="6"/>
  <c r="L167" i="6"/>
  <c r="E217" i="6"/>
  <c r="F217" i="6"/>
  <c r="L168" i="6" l="1"/>
  <c r="K169" i="6"/>
  <c r="E218" i="6"/>
  <c r="F218" i="6"/>
  <c r="D219" i="6"/>
  <c r="C220" i="6"/>
  <c r="C221" i="6" l="1"/>
  <c r="D220" i="6"/>
  <c r="E219" i="6"/>
  <c r="F219" i="6"/>
  <c r="K170" i="6"/>
  <c r="L169" i="6"/>
  <c r="L170" i="6" l="1"/>
  <c r="K171" i="6"/>
  <c r="E220" i="6"/>
  <c r="F220" i="6"/>
  <c r="D221" i="6"/>
  <c r="C222" i="6"/>
  <c r="C223" i="6" l="1"/>
  <c r="D222" i="6"/>
  <c r="E221" i="6"/>
  <c r="F221" i="6"/>
  <c r="K172" i="6"/>
  <c r="L171" i="6"/>
  <c r="K173" i="6" l="1"/>
  <c r="L172" i="6"/>
  <c r="E222" i="6"/>
  <c r="F222" i="6"/>
  <c r="D223" i="6"/>
  <c r="C224" i="6"/>
  <c r="C225" i="6" l="1"/>
  <c r="D224" i="6"/>
  <c r="E223" i="6"/>
  <c r="F223" i="6"/>
  <c r="L173" i="6"/>
  <c r="K174" i="6"/>
  <c r="K175" i="6" l="1"/>
  <c r="L174" i="6"/>
  <c r="E224" i="6"/>
  <c r="F224" i="6"/>
  <c r="D225" i="6"/>
  <c r="C226" i="6"/>
  <c r="C227" i="6" l="1"/>
  <c r="D226" i="6"/>
  <c r="E225" i="6"/>
  <c r="F225" i="6"/>
  <c r="L175" i="6"/>
  <c r="K176" i="6"/>
  <c r="K177" i="6" l="1"/>
  <c r="L176" i="6"/>
  <c r="E226" i="6"/>
  <c r="F226" i="6"/>
  <c r="D227" i="6"/>
  <c r="C228" i="6"/>
  <c r="C229" i="6" l="1"/>
  <c r="D228" i="6"/>
  <c r="E227" i="6"/>
  <c r="F227" i="6"/>
  <c r="K178" i="6"/>
  <c r="L177" i="6"/>
  <c r="K179" i="6" l="1"/>
  <c r="L178" i="6"/>
  <c r="E228" i="6"/>
  <c r="F228" i="6"/>
  <c r="D229" i="6"/>
  <c r="C230" i="6"/>
  <c r="C231" i="6" l="1"/>
  <c r="D230" i="6"/>
  <c r="E229" i="6"/>
  <c r="F229" i="6"/>
  <c r="K180" i="6"/>
  <c r="L179" i="6"/>
  <c r="K181" i="6" l="1"/>
  <c r="L180" i="6"/>
  <c r="E230" i="6"/>
  <c r="F230" i="6"/>
  <c r="D231" i="6"/>
  <c r="C232" i="6"/>
  <c r="C233" i="6" l="1"/>
  <c r="D232" i="6"/>
  <c r="E231" i="6"/>
  <c r="F231" i="6"/>
  <c r="K182" i="6"/>
  <c r="L181" i="6"/>
  <c r="K183" i="6" l="1"/>
  <c r="L182" i="6"/>
  <c r="E232" i="6"/>
  <c r="F232" i="6"/>
  <c r="D233" i="6"/>
  <c r="C234" i="6"/>
  <c r="C235" i="6" l="1"/>
  <c r="D234" i="6"/>
  <c r="E233" i="6"/>
  <c r="F233" i="6"/>
  <c r="K184" i="6"/>
  <c r="L183" i="6"/>
  <c r="K185" i="6" l="1"/>
  <c r="L184" i="6"/>
  <c r="E234" i="6"/>
  <c r="F234" i="6"/>
  <c r="D235" i="6"/>
  <c r="C236" i="6"/>
  <c r="C237" i="6" l="1"/>
  <c r="D236" i="6"/>
  <c r="E235" i="6"/>
  <c r="F235" i="6"/>
  <c r="K186" i="6"/>
  <c r="L185" i="6"/>
  <c r="L186" i="6" l="1"/>
  <c r="K187" i="6"/>
  <c r="E236" i="6"/>
  <c r="F236" i="6"/>
  <c r="D237" i="6"/>
  <c r="C238" i="6"/>
  <c r="C239" i="6" l="1"/>
  <c r="D238" i="6"/>
  <c r="E237" i="6"/>
  <c r="F237" i="6"/>
  <c r="K188" i="6"/>
  <c r="L187" i="6"/>
  <c r="K189" i="6" l="1"/>
  <c r="L188" i="6"/>
  <c r="F238" i="6"/>
  <c r="E238" i="6"/>
  <c r="D239" i="6"/>
  <c r="C240" i="6"/>
  <c r="C241" i="6" l="1"/>
  <c r="D240" i="6"/>
  <c r="F239" i="6"/>
  <c r="E239" i="6"/>
  <c r="K190" i="6"/>
  <c r="L189" i="6"/>
  <c r="K191" i="6" l="1"/>
  <c r="L190" i="6"/>
  <c r="F240" i="6"/>
  <c r="E240" i="6"/>
  <c r="D241" i="6"/>
  <c r="C242" i="6"/>
  <c r="F241" i="6" l="1"/>
  <c r="E241" i="6"/>
  <c r="C243" i="6"/>
  <c r="D243" i="6" s="1"/>
  <c r="D242" i="6"/>
  <c r="K192" i="6"/>
  <c r="L191" i="6"/>
  <c r="F242" i="6" l="1"/>
  <c r="E242" i="6"/>
  <c r="K193" i="6"/>
  <c r="L192" i="6"/>
  <c r="F243" i="6"/>
  <c r="E243" i="6"/>
  <c r="K194" i="6" l="1"/>
  <c r="L193" i="6"/>
  <c r="K195" i="6" l="1"/>
  <c r="L194" i="6"/>
  <c r="K196" i="6" l="1"/>
  <c r="L195" i="6"/>
  <c r="K197" i="6" l="1"/>
  <c r="L196" i="6"/>
  <c r="K198" i="6" l="1"/>
  <c r="L197" i="6"/>
  <c r="K199" i="6" l="1"/>
  <c r="L198" i="6"/>
  <c r="K200" i="6" l="1"/>
  <c r="L199" i="6"/>
  <c r="K201" i="6" l="1"/>
  <c r="L200" i="6"/>
  <c r="K202" i="6" l="1"/>
  <c r="L201" i="6"/>
  <c r="L202" i="6" l="1"/>
  <c r="K203" i="6"/>
  <c r="K204" i="6" l="1"/>
  <c r="L203" i="6"/>
  <c r="K205" i="6" l="1"/>
  <c r="L204" i="6"/>
  <c r="L205" i="6" l="1"/>
  <c r="K206" i="6"/>
  <c r="K207" i="6" l="1"/>
  <c r="L206" i="6"/>
  <c r="K208" i="6" l="1"/>
  <c r="L207" i="6"/>
  <c r="K209" i="6" l="1"/>
  <c r="L208" i="6"/>
  <c r="K210" i="6" l="1"/>
  <c r="L209" i="6"/>
  <c r="K211" i="6" l="1"/>
  <c r="L210" i="6"/>
  <c r="K212" i="6" l="1"/>
  <c r="L211" i="6"/>
  <c r="K213" i="6" l="1"/>
  <c r="L212" i="6"/>
  <c r="K214" i="6" l="1"/>
  <c r="L213" i="6"/>
  <c r="K215" i="6" l="1"/>
  <c r="L214" i="6"/>
  <c r="K216" i="6" l="1"/>
  <c r="L215" i="6"/>
  <c r="K217" i="6" l="1"/>
  <c r="L216" i="6"/>
  <c r="K218" i="6" l="1"/>
  <c r="L217" i="6"/>
  <c r="L218" i="6" l="1"/>
  <c r="K219" i="6"/>
  <c r="K220" i="6" l="1"/>
  <c r="L219" i="6"/>
  <c r="K221" i="6" l="1"/>
  <c r="L220" i="6"/>
  <c r="L221" i="6" l="1"/>
  <c r="K222" i="6"/>
  <c r="K223" i="6" l="1"/>
  <c r="L222" i="6"/>
  <c r="K224" i="6" l="1"/>
  <c r="L223" i="6"/>
  <c r="K225" i="6" l="1"/>
  <c r="L224" i="6"/>
  <c r="K226" i="6" l="1"/>
  <c r="L225" i="6"/>
  <c r="K227" i="6" l="1"/>
  <c r="L226" i="6"/>
  <c r="K228" i="6" l="1"/>
  <c r="L227" i="6"/>
  <c r="K229" i="6" l="1"/>
  <c r="L228" i="6"/>
  <c r="K230" i="6" l="1"/>
  <c r="L229" i="6"/>
  <c r="K231" i="6" l="1"/>
  <c r="L230" i="6"/>
  <c r="K232" i="6" l="1"/>
  <c r="L231" i="6"/>
  <c r="K233" i="6" l="1"/>
  <c r="L232" i="6"/>
  <c r="K234" i="6" l="1"/>
  <c r="L233" i="6"/>
  <c r="L234" i="6" l="1"/>
  <c r="K235" i="6"/>
  <c r="K236" i="6" l="1"/>
  <c r="L235" i="6"/>
  <c r="L236" i="6" l="1"/>
  <c r="K237" i="6"/>
  <c r="K238" i="6" l="1"/>
  <c r="L237" i="6"/>
  <c r="K239" i="6" l="1"/>
  <c r="L238" i="6"/>
  <c r="L239" i="6" l="1"/>
  <c r="K240" i="6"/>
  <c r="K241" i="6" l="1"/>
  <c r="L240" i="6"/>
  <c r="K242" i="6" l="1"/>
  <c r="L241" i="6"/>
  <c r="K243" i="6" l="1"/>
  <c r="L243" i="6" s="1"/>
  <c r="L242" i="6"/>
  <c r="D69" i="1" l="1"/>
  <c r="D48" i="1"/>
  <c r="D53" i="1" s="1"/>
  <c r="D47" i="1"/>
  <c r="D52" i="1" s="1"/>
  <c r="D46" i="1"/>
  <c r="D51" i="1" s="1"/>
  <c r="D45" i="1"/>
  <c r="D44" i="1"/>
  <c r="D49" i="1" s="1"/>
  <c r="D37" i="1"/>
  <c r="D33" i="1"/>
  <c r="D38" i="1" s="1"/>
  <c r="C29" i="1"/>
  <c r="C30" i="1" s="1"/>
  <c r="C31" i="1" s="1"/>
  <c r="E31" i="1" s="1"/>
  <c r="F31" i="1" s="1"/>
  <c r="E28" i="1"/>
  <c r="C14" i="1"/>
  <c r="C15" i="1" s="1"/>
  <c r="E15" i="1" s="1"/>
  <c r="E13" i="1"/>
  <c r="D70" i="1" l="1"/>
  <c r="G28" i="1"/>
  <c r="F28" i="1"/>
  <c r="D58" i="1"/>
  <c r="E30" i="1"/>
  <c r="D50" i="1"/>
  <c r="G31" i="1"/>
  <c r="C32" i="1"/>
  <c r="D56" i="1"/>
  <c r="D57" i="1"/>
  <c r="D54" i="1"/>
  <c r="C16" i="1"/>
  <c r="E29" i="1"/>
  <c r="E14" i="1"/>
  <c r="D55" i="1" l="1"/>
  <c r="D61" i="1"/>
  <c r="D63" i="1"/>
  <c r="F30" i="1"/>
  <c r="G30" i="1"/>
  <c r="C17" i="1"/>
  <c r="E16" i="1"/>
  <c r="D62" i="1"/>
  <c r="C33" i="1"/>
  <c r="E32" i="1"/>
  <c r="G29" i="1"/>
  <c r="F29" i="1"/>
  <c r="D59" i="1"/>
  <c r="D71" i="1"/>
  <c r="L13" i="1"/>
  <c r="J29" i="1"/>
  <c r="J30" i="1" s="1"/>
  <c r="J31" i="1" s="1"/>
  <c r="J32" i="1" s="1"/>
  <c r="J33" i="1" s="1"/>
  <c r="J34" i="1" s="1"/>
  <c r="K19" i="1"/>
  <c r="K20" i="1" s="1"/>
  <c r="K21" i="1" s="1"/>
  <c r="K22" i="1" s="1"/>
  <c r="J14" i="1"/>
  <c r="L14" i="1" s="1"/>
  <c r="D67" i="1" l="1"/>
  <c r="F32" i="1"/>
  <c r="G32" i="1"/>
  <c r="E17" i="1"/>
  <c r="C18" i="1"/>
  <c r="C38" i="1"/>
  <c r="E33" i="1"/>
  <c r="C34" i="1"/>
  <c r="D72" i="1"/>
  <c r="D66" i="1"/>
  <c r="D64" i="1"/>
  <c r="D60" i="1"/>
  <c r="J15" i="1"/>
  <c r="L15" i="1" s="1"/>
  <c r="J39" i="1"/>
  <c r="J44" i="1" s="1"/>
  <c r="J49" i="1" s="1"/>
  <c r="J54" i="1" s="1"/>
  <c r="J59" i="1" s="1"/>
  <c r="J64" i="1" s="1"/>
  <c r="J69" i="1" s="1"/>
  <c r="J74" i="1" s="1"/>
  <c r="J79" i="1" s="1"/>
  <c r="J84" i="1" s="1"/>
  <c r="J89" i="1" s="1"/>
  <c r="J94" i="1" s="1"/>
  <c r="J99" i="1" s="1"/>
  <c r="J104" i="1" s="1"/>
  <c r="J109" i="1" s="1"/>
  <c r="J114" i="1" s="1"/>
  <c r="J119" i="1" s="1"/>
  <c r="J124" i="1" s="1"/>
  <c r="J129" i="1" s="1"/>
  <c r="J134" i="1" s="1"/>
  <c r="J139" i="1" s="1"/>
  <c r="J144" i="1" s="1"/>
  <c r="J149" i="1" s="1"/>
  <c r="J154" i="1" s="1"/>
  <c r="J159" i="1" s="1"/>
  <c r="J164" i="1" s="1"/>
  <c r="J169" i="1" s="1"/>
  <c r="J174" i="1" s="1"/>
  <c r="J179" i="1" s="1"/>
  <c r="J184" i="1" s="1"/>
  <c r="J189" i="1" s="1"/>
  <c r="J194" i="1" s="1"/>
  <c r="J199" i="1" s="1"/>
  <c r="J204" i="1" s="1"/>
  <c r="J35" i="1"/>
  <c r="K23" i="1"/>
  <c r="J38" i="1"/>
  <c r="J43" i="1" s="1"/>
  <c r="J48" i="1" s="1"/>
  <c r="J53" i="1" s="1"/>
  <c r="J58" i="1" s="1"/>
  <c r="J63" i="1" s="1"/>
  <c r="J68" i="1" s="1"/>
  <c r="J73" i="1" s="1"/>
  <c r="J78" i="1" s="1"/>
  <c r="J83" i="1" s="1"/>
  <c r="J88" i="1" s="1"/>
  <c r="J93" i="1" s="1"/>
  <c r="J98" i="1" s="1"/>
  <c r="J103" i="1" s="1"/>
  <c r="J108" i="1" s="1"/>
  <c r="J113" i="1" s="1"/>
  <c r="J118" i="1" s="1"/>
  <c r="J123" i="1" s="1"/>
  <c r="J128" i="1" s="1"/>
  <c r="J133" i="1" s="1"/>
  <c r="J138" i="1" s="1"/>
  <c r="J143" i="1" s="1"/>
  <c r="J148" i="1" s="1"/>
  <c r="J153" i="1" s="1"/>
  <c r="J158" i="1" s="1"/>
  <c r="J163" i="1" s="1"/>
  <c r="J168" i="1" s="1"/>
  <c r="J173" i="1" s="1"/>
  <c r="J178" i="1" s="1"/>
  <c r="J183" i="1" s="1"/>
  <c r="J188" i="1" s="1"/>
  <c r="J193" i="1" s="1"/>
  <c r="J198" i="1" s="1"/>
  <c r="J203" i="1" s="1"/>
  <c r="J208" i="1" s="1"/>
  <c r="J209" i="1" s="1"/>
  <c r="J210" i="1" s="1"/>
  <c r="J211" i="1" s="1"/>
  <c r="J212" i="1" s="1"/>
  <c r="J213" i="1" s="1"/>
  <c r="J214" i="1" s="1"/>
  <c r="J215" i="1" s="1"/>
  <c r="J216" i="1" s="1"/>
  <c r="J217" i="1" s="1"/>
  <c r="J218" i="1" s="1"/>
  <c r="J219" i="1" s="1"/>
  <c r="J220" i="1" s="1"/>
  <c r="J221" i="1" s="1"/>
  <c r="J222" i="1" s="1"/>
  <c r="J223" i="1" s="1"/>
  <c r="J224" i="1" s="1"/>
  <c r="J225" i="1" s="1"/>
  <c r="J226" i="1" s="1"/>
  <c r="J227" i="1" s="1"/>
  <c r="J228" i="1" s="1"/>
  <c r="J229" i="1" s="1"/>
  <c r="J230" i="1" s="1"/>
  <c r="J231" i="1" s="1"/>
  <c r="J232" i="1" s="1"/>
  <c r="J233" i="1" s="1"/>
  <c r="J234" i="1" s="1"/>
  <c r="J235" i="1" s="1"/>
  <c r="J236" i="1" s="1"/>
  <c r="J237" i="1" s="1"/>
  <c r="J238" i="1" s="1"/>
  <c r="J239" i="1" s="1"/>
  <c r="J240" i="1" s="1"/>
  <c r="J241" i="1" s="1"/>
  <c r="J242" i="1" s="1"/>
  <c r="J243" i="1" s="1"/>
  <c r="J244" i="1" s="1"/>
  <c r="J245" i="1" s="1"/>
  <c r="J246" i="1" s="1"/>
  <c r="J247" i="1" s="1"/>
  <c r="J16" i="1" l="1"/>
  <c r="L16" i="1" s="1"/>
  <c r="G33" i="1"/>
  <c r="F33" i="1"/>
  <c r="D73" i="1"/>
  <c r="C35" i="1"/>
  <c r="E34" i="1"/>
  <c r="C39" i="1"/>
  <c r="C43" i="1"/>
  <c r="E38" i="1"/>
  <c r="C19" i="1"/>
  <c r="E18" i="1"/>
  <c r="D65" i="1"/>
  <c r="J36" i="1"/>
  <c r="J40" i="1"/>
  <c r="J45" i="1" s="1"/>
  <c r="J50" i="1" s="1"/>
  <c r="J55" i="1" s="1"/>
  <c r="J60" i="1" s="1"/>
  <c r="J65" i="1" s="1"/>
  <c r="J70" i="1" s="1"/>
  <c r="J75" i="1" s="1"/>
  <c r="J80" i="1" s="1"/>
  <c r="J85" i="1" s="1"/>
  <c r="J90" i="1" s="1"/>
  <c r="J95" i="1" s="1"/>
  <c r="J100" i="1" s="1"/>
  <c r="J105" i="1" s="1"/>
  <c r="J110" i="1" s="1"/>
  <c r="J115" i="1" s="1"/>
  <c r="J120" i="1" s="1"/>
  <c r="J125" i="1" s="1"/>
  <c r="J130" i="1" s="1"/>
  <c r="J135" i="1" s="1"/>
  <c r="J140" i="1" s="1"/>
  <c r="J145" i="1" s="1"/>
  <c r="J150" i="1" s="1"/>
  <c r="J155" i="1" s="1"/>
  <c r="J160" i="1" s="1"/>
  <c r="J165" i="1" s="1"/>
  <c r="J170" i="1" s="1"/>
  <c r="J175" i="1" s="1"/>
  <c r="J180" i="1" s="1"/>
  <c r="J185" i="1" s="1"/>
  <c r="J190" i="1" s="1"/>
  <c r="J195" i="1" s="1"/>
  <c r="J200" i="1" s="1"/>
  <c r="J205" i="1" s="1"/>
  <c r="J17" i="1"/>
  <c r="L17" i="1" s="1"/>
  <c r="K24" i="1"/>
  <c r="G34" i="1" l="1"/>
  <c r="F34" i="1"/>
  <c r="G38" i="1"/>
  <c r="F38" i="1"/>
  <c r="E35" i="1"/>
  <c r="C40" i="1"/>
  <c r="C36" i="1"/>
  <c r="C20" i="1"/>
  <c r="E19" i="1"/>
  <c r="C48" i="1"/>
  <c r="E43" i="1"/>
  <c r="C44" i="1"/>
  <c r="E39" i="1"/>
  <c r="D74" i="1"/>
  <c r="J41" i="1"/>
  <c r="J46" i="1" s="1"/>
  <c r="J51" i="1" s="1"/>
  <c r="J56" i="1" s="1"/>
  <c r="J61" i="1" s="1"/>
  <c r="J66" i="1" s="1"/>
  <c r="J71" i="1" s="1"/>
  <c r="J76" i="1" s="1"/>
  <c r="J81" i="1" s="1"/>
  <c r="J86" i="1" s="1"/>
  <c r="J91" i="1" s="1"/>
  <c r="J96" i="1" s="1"/>
  <c r="J101" i="1" s="1"/>
  <c r="J106" i="1" s="1"/>
  <c r="J111" i="1" s="1"/>
  <c r="J116" i="1" s="1"/>
  <c r="J121" i="1" s="1"/>
  <c r="J126" i="1" s="1"/>
  <c r="J131" i="1" s="1"/>
  <c r="J136" i="1" s="1"/>
  <c r="J141" i="1" s="1"/>
  <c r="J146" i="1" s="1"/>
  <c r="J151" i="1" s="1"/>
  <c r="J156" i="1" s="1"/>
  <c r="J161" i="1" s="1"/>
  <c r="J166" i="1" s="1"/>
  <c r="J171" i="1" s="1"/>
  <c r="J176" i="1" s="1"/>
  <c r="J181" i="1" s="1"/>
  <c r="J186" i="1" s="1"/>
  <c r="J191" i="1" s="1"/>
  <c r="J196" i="1" s="1"/>
  <c r="J201" i="1" s="1"/>
  <c r="J206" i="1" s="1"/>
  <c r="J37" i="1"/>
  <c r="J42" i="1" s="1"/>
  <c r="J47" i="1" s="1"/>
  <c r="J52" i="1" s="1"/>
  <c r="J57" i="1" s="1"/>
  <c r="J62" i="1" s="1"/>
  <c r="J67" i="1" s="1"/>
  <c r="J72" i="1" s="1"/>
  <c r="J77" i="1" s="1"/>
  <c r="J82" i="1" s="1"/>
  <c r="J87" i="1" s="1"/>
  <c r="J92" i="1" s="1"/>
  <c r="J97" i="1" s="1"/>
  <c r="J102" i="1" s="1"/>
  <c r="J107" i="1" s="1"/>
  <c r="J112" i="1" s="1"/>
  <c r="J117" i="1" s="1"/>
  <c r="J122" i="1" s="1"/>
  <c r="J127" i="1" s="1"/>
  <c r="J132" i="1" s="1"/>
  <c r="J137" i="1" s="1"/>
  <c r="J142" i="1" s="1"/>
  <c r="J147" i="1" s="1"/>
  <c r="J152" i="1" s="1"/>
  <c r="J157" i="1" s="1"/>
  <c r="J162" i="1" s="1"/>
  <c r="J167" i="1" s="1"/>
  <c r="J172" i="1" s="1"/>
  <c r="J177" i="1" s="1"/>
  <c r="J182" i="1" s="1"/>
  <c r="J187" i="1" s="1"/>
  <c r="J192" i="1" s="1"/>
  <c r="J197" i="1" s="1"/>
  <c r="J202" i="1" s="1"/>
  <c r="J207" i="1" s="1"/>
  <c r="K25" i="1"/>
  <c r="J18" i="1"/>
  <c r="L18" i="1" s="1"/>
  <c r="D75" i="1" l="1"/>
  <c r="G43" i="1"/>
  <c r="F43" i="1"/>
  <c r="E20" i="1"/>
  <c r="C21" i="1"/>
  <c r="F35" i="1"/>
  <c r="G35" i="1"/>
  <c r="C49" i="1"/>
  <c r="E44" i="1"/>
  <c r="C45" i="1"/>
  <c r="E40" i="1"/>
  <c r="G39" i="1"/>
  <c r="F39" i="1"/>
  <c r="E48" i="1"/>
  <c r="C53" i="1"/>
  <c r="C41" i="1"/>
  <c r="E36" i="1"/>
  <c r="C37" i="1"/>
  <c r="J19" i="1"/>
  <c r="L19" i="1" s="1"/>
  <c r="K26" i="1"/>
  <c r="C58" i="1" l="1"/>
  <c r="E53" i="1"/>
  <c r="C50" i="1"/>
  <c r="E45" i="1"/>
  <c r="F48" i="1"/>
  <c r="G48" i="1"/>
  <c r="C54" i="1"/>
  <c r="E49" i="1"/>
  <c r="G40" i="1"/>
  <c r="F40" i="1"/>
  <c r="G44" i="1"/>
  <c r="F44" i="1"/>
  <c r="C22" i="1"/>
  <c r="E21" i="1"/>
  <c r="C42" i="1"/>
  <c r="E37" i="1"/>
  <c r="G36" i="1"/>
  <c r="F36" i="1"/>
  <c r="C46" i="1"/>
  <c r="E41" i="1"/>
  <c r="D76" i="1"/>
  <c r="K27" i="1"/>
  <c r="J20" i="1"/>
  <c r="L20" i="1" s="1"/>
  <c r="F49" i="1" l="1"/>
  <c r="G49" i="1"/>
  <c r="E42" i="1"/>
  <c r="C47" i="1"/>
  <c r="C59" i="1"/>
  <c r="E54" i="1"/>
  <c r="G41" i="1"/>
  <c r="F41" i="1"/>
  <c r="F37" i="1"/>
  <c r="G37" i="1"/>
  <c r="C23" i="1"/>
  <c r="E22" i="1"/>
  <c r="D77" i="1"/>
  <c r="G45" i="1"/>
  <c r="F45" i="1"/>
  <c r="C51" i="1"/>
  <c r="E46" i="1"/>
  <c r="C55" i="1"/>
  <c r="E50" i="1"/>
  <c r="G53" i="1"/>
  <c r="F53" i="1"/>
  <c r="C63" i="1"/>
  <c r="E58" i="1"/>
  <c r="J21" i="1"/>
  <c r="L21" i="1" s="1"/>
  <c r="K28" i="1"/>
  <c r="L28" i="1" s="1"/>
  <c r="E23" i="1" l="1"/>
  <c r="C24" i="1"/>
  <c r="C68" i="1"/>
  <c r="E63" i="1"/>
  <c r="D78" i="1"/>
  <c r="G58" i="1"/>
  <c r="F58" i="1"/>
  <c r="F46" i="1"/>
  <c r="G46" i="1"/>
  <c r="F54" i="1"/>
  <c r="G54" i="1"/>
  <c r="C64" i="1"/>
  <c r="E59" i="1"/>
  <c r="G50" i="1"/>
  <c r="F50" i="1"/>
  <c r="C52" i="1"/>
  <c r="E47" i="1"/>
  <c r="C60" i="1"/>
  <c r="E55" i="1"/>
  <c r="G42" i="1"/>
  <c r="F42" i="1"/>
  <c r="C56" i="1"/>
  <c r="E51" i="1"/>
  <c r="K29" i="1"/>
  <c r="L29" i="1" s="1"/>
  <c r="J22" i="1"/>
  <c r="L22" i="1" s="1"/>
  <c r="C69" i="1" l="1"/>
  <c r="E64" i="1"/>
  <c r="G51" i="1"/>
  <c r="F51" i="1"/>
  <c r="C61" i="1"/>
  <c r="E56" i="1"/>
  <c r="E24" i="1"/>
  <c r="C25" i="1"/>
  <c r="G59" i="1"/>
  <c r="F59" i="1"/>
  <c r="D79" i="1"/>
  <c r="G55" i="1"/>
  <c r="F55" i="1"/>
  <c r="G63" i="1"/>
  <c r="F63" i="1"/>
  <c r="C65" i="1"/>
  <c r="E60" i="1"/>
  <c r="E68" i="1"/>
  <c r="C73" i="1"/>
  <c r="G47" i="1"/>
  <c r="F47" i="1"/>
  <c r="C57" i="1"/>
  <c r="E52" i="1"/>
  <c r="F23" i="1"/>
  <c r="G23" i="1"/>
  <c r="J23" i="1"/>
  <c r="L23" i="1" s="1"/>
  <c r="K30" i="1"/>
  <c r="L30" i="1" s="1"/>
  <c r="D80" i="1" l="1"/>
  <c r="G24" i="1"/>
  <c r="F24" i="1"/>
  <c r="E25" i="1"/>
  <c r="C26" i="1"/>
  <c r="F56" i="1"/>
  <c r="G56" i="1"/>
  <c r="C66" i="1"/>
  <c r="E61" i="1"/>
  <c r="G60" i="1"/>
  <c r="F60" i="1"/>
  <c r="F52" i="1"/>
  <c r="G52" i="1"/>
  <c r="C62" i="1"/>
  <c r="E57" i="1"/>
  <c r="C78" i="1"/>
  <c r="E73" i="1"/>
  <c r="G68" i="1"/>
  <c r="F68" i="1"/>
  <c r="F64" i="1"/>
  <c r="G64" i="1"/>
  <c r="C70" i="1"/>
  <c r="E65" i="1"/>
  <c r="C74" i="1"/>
  <c r="E69" i="1"/>
  <c r="K31" i="1"/>
  <c r="L31" i="1" s="1"/>
  <c r="J24" i="1"/>
  <c r="L24" i="1" s="1"/>
  <c r="C71" i="1" l="1"/>
  <c r="E66" i="1"/>
  <c r="G57" i="1"/>
  <c r="F57" i="1"/>
  <c r="G61" i="1"/>
  <c r="F61" i="1"/>
  <c r="F65" i="1"/>
  <c r="G65" i="1"/>
  <c r="C75" i="1"/>
  <c r="E70" i="1"/>
  <c r="C27" i="1"/>
  <c r="E27" i="1" s="1"/>
  <c r="E26" i="1"/>
  <c r="G73" i="1"/>
  <c r="F73" i="1"/>
  <c r="C67" i="1"/>
  <c r="E62" i="1"/>
  <c r="G69" i="1"/>
  <c r="F69" i="1"/>
  <c r="C79" i="1"/>
  <c r="E74" i="1"/>
  <c r="G25" i="1"/>
  <c r="F25" i="1"/>
  <c r="C83" i="1"/>
  <c r="C88" i="1" s="1"/>
  <c r="C93" i="1" s="1"/>
  <c r="C98" i="1" s="1"/>
  <c r="C103" i="1" s="1"/>
  <c r="C108" i="1" s="1"/>
  <c r="C113" i="1" s="1"/>
  <c r="C118" i="1" s="1"/>
  <c r="C123" i="1" s="1"/>
  <c r="C128" i="1" s="1"/>
  <c r="C133" i="1" s="1"/>
  <c r="C138" i="1" s="1"/>
  <c r="C143" i="1" s="1"/>
  <c r="C148" i="1" s="1"/>
  <c r="C153" i="1" s="1"/>
  <c r="C158" i="1" s="1"/>
  <c r="C163" i="1" s="1"/>
  <c r="C168" i="1" s="1"/>
  <c r="C173" i="1" s="1"/>
  <c r="C178" i="1" s="1"/>
  <c r="C183" i="1" s="1"/>
  <c r="C188" i="1" s="1"/>
  <c r="C193" i="1" s="1"/>
  <c r="C198" i="1" s="1"/>
  <c r="C203"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E78" i="1"/>
  <c r="D81" i="1"/>
  <c r="J25" i="1"/>
  <c r="L25" i="1" s="1"/>
  <c r="K32" i="1"/>
  <c r="L32" i="1" s="1"/>
  <c r="G26" i="1" l="1"/>
  <c r="F26" i="1"/>
  <c r="G62" i="1"/>
  <c r="F62" i="1"/>
  <c r="G70" i="1"/>
  <c r="F70" i="1"/>
  <c r="C72" i="1"/>
  <c r="E67" i="1"/>
  <c r="G27" i="1"/>
  <c r="F27" i="1"/>
  <c r="D82" i="1"/>
  <c r="C80" i="1"/>
  <c r="E75" i="1"/>
  <c r="G78" i="1"/>
  <c r="F78" i="1"/>
  <c r="C242" i="1"/>
  <c r="C243" i="1" s="1"/>
  <c r="C244" i="1" s="1"/>
  <c r="C245" i="1" s="1"/>
  <c r="C246" i="1" s="1"/>
  <c r="C247" i="1" s="1"/>
  <c r="H241" i="1"/>
  <c r="G74" i="1"/>
  <c r="F74" i="1"/>
  <c r="C84" i="1"/>
  <c r="C89" i="1" s="1"/>
  <c r="C94" i="1" s="1"/>
  <c r="C99" i="1" s="1"/>
  <c r="C104" i="1" s="1"/>
  <c r="C109" i="1" s="1"/>
  <c r="C114" i="1" s="1"/>
  <c r="C119" i="1" s="1"/>
  <c r="C124" i="1" s="1"/>
  <c r="C129" i="1" s="1"/>
  <c r="C134" i="1" s="1"/>
  <c r="C139" i="1" s="1"/>
  <c r="C144" i="1" s="1"/>
  <c r="C149" i="1" s="1"/>
  <c r="C154" i="1" s="1"/>
  <c r="C159" i="1" s="1"/>
  <c r="C164" i="1" s="1"/>
  <c r="C169" i="1" s="1"/>
  <c r="C174" i="1" s="1"/>
  <c r="C179" i="1" s="1"/>
  <c r="C184" i="1" s="1"/>
  <c r="C189" i="1" s="1"/>
  <c r="C194" i="1" s="1"/>
  <c r="C199" i="1" s="1"/>
  <c r="C204" i="1" s="1"/>
  <c r="E79" i="1"/>
  <c r="G66" i="1"/>
  <c r="F66" i="1"/>
  <c r="C76" i="1"/>
  <c r="E71" i="1"/>
  <c r="K33" i="1"/>
  <c r="L33" i="1" s="1"/>
  <c r="J26" i="1"/>
  <c r="L26" i="1" s="1"/>
  <c r="G75" i="1" l="1"/>
  <c r="F75" i="1"/>
  <c r="C85" i="1"/>
  <c r="C90" i="1" s="1"/>
  <c r="C95" i="1" s="1"/>
  <c r="C100" i="1" s="1"/>
  <c r="C105" i="1" s="1"/>
  <c r="C110" i="1" s="1"/>
  <c r="C115" i="1" s="1"/>
  <c r="C120" i="1" s="1"/>
  <c r="C125" i="1" s="1"/>
  <c r="C130" i="1" s="1"/>
  <c r="C135" i="1" s="1"/>
  <c r="C140" i="1" s="1"/>
  <c r="C145" i="1" s="1"/>
  <c r="C150" i="1" s="1"/>
  <c r="C155" i="1" s="1"/>
  <c r="C160" i="1" s="1"/>
  <c r="C165" i="1" s="1"/>
  <c r="C170" i="1" s="1"/>
  <c r="C175" i="1" s="1"/>
  <c r="C180" i="1" s="1"/>
  <c r="C185" i="1" s="1"/>
  <c r="C190" i="1" s="1"/>
  <c r="C195" i="1" s="1"/>
  <c r="C200" i="1" s="1"/>
  <c r="C205" i="1" s="1"/>
  <c r="E80" i="1"/>
  <c r="C77" i="1"/>
  <c r="E72" i="1"/>
  <c r="G79" i="1"/>
  <c r="F79" i="1"/>
  <c r="D83" i="1"/>
  <c r="G71" i="1"/>
  <c r="F71" i="1"/>
  <c r="C81" i="1"/>
  <c r="E76" i="1"/>
  <c r="F67" i="1"/>
  <c r="G67" i="1"/>
  <c r="J27" i="1"/>
  <c r="L27" i="1" s="1"/>
  <c r="K34" i="1"/>
  <c r="L34" i="1" s="1"/>
  <c r="C86" i="1" l="1"/>
  <c r="C91" i="1" s="1"/>
  <c r="C96" i="1" s="1"/>
  <c r="C101" i="1" s="1"/>
  <c r="C106" i="1" s="1"/>
  <c r="C111" i="1" s="1"/>
  <c r="C116" i="1" s="1"/>
  <c r="C121" i="1" s="1"/>
  <c r="C126" i="1" s="1"/>
  <c r="C131" i="1" s="1"/>
  <c r="C136" i="1" s="1"/>
  <c r="C141" i="1" s="1"/>
  <c r="C146" i="1" s="1"/>
  <c r="C151" i="1" s="1"/>
  <c r="C156" i="1" s="1"/>
  <c r="C161" i="1" s="1"/>
  <c r="C166" i="1" s="1"/>
  <c r="C171" i="1" s="1"/>
  <c r="C176" i="1" s="1"/>
  <c r="C181" i="1" s="1"/>
  <c r="C186" i="1" s="1"/>
  <c r="C191" i="1" s="1"/>
  <c r="C196" i="1" s="1"/>
  <c r="C201" i="1" s="1"/>
  <c r="C206" i="1" s="1"/>
  <c r="E81" i="1"/>
  <c r="D84" i="1"/>
  <c r="E83" i="1"/>
  <c r="G76" i="1"/>
  <c r="F76" i="1"/>
  <c r="G72" i="1"/>
  <c r="F72" i="1"/>
  <c r="C82" i="1"/>
  <c r="E77" i="1"/>
  <c r="G80" i="1"/>
  <c r="F80" i="1"/>
  <c r="K35" i="1"/>
  <c r="L35" i="1" s="1"/>
  <c r="F77" i="1" l="1"/>
  <c r="G77" i="1"/>
  <c r="C87" i="1"/>
  <c r="C92" i="1" s="1"/>
  <c r="C97" i="1" s="1"/>
  <c r="C102" i="1" s="1"/>
  <c r="C107" i="1" s="1"/>
  <c r="C112" i="1" s="1"/>
  <c r="C117" i="1" s="1"/>
  <c r="C122" i="1" s="1"/>
  <c r="C127" i="1" s="1"/>
  <c r="C132" i="1" s="1"/>
  <c r="C137" i="1" s="1"/>
  <c r="C142" i="1" s="1"/>
  <c r="C147" i="1" s="1"/>
  <c r="C152" i="1" s="1"/>
  <c r="C157" i="1" s="1"/>
  <c r="C162" i="1" s="1"/>
  <c r="C167" i="1" s="1"/>
  <c r="C172" i="1" s="1"/>
  <c r="C177" i="1" s="1"/>
  <c r="C182" i="1" s="1"/>
  <c r="C187" i="1" s="1"/>
  <c r="C192" i="1" s="1"/>
  <c r="C197" i="1" s="1"/>
  <c r="C202" i="1" s="1"/>
  <c r="C207" i="1" s="1"/>
  <c r="E82" i="1"/>
  <c r="G83" i="1"/>
  <c r="F83" i="1"/>
  <c r="E84" i="1"/>
  <c r="D85" i="1"/>
  <c r="F81" i="1"/>
  <c r="G81" i="1"/>
  <c r="K36" i="1"/>
  <c r="L36" i="1" s="1"/>
  <c r="E85" i="1" l="1"/>
  <c r="D86" i="1"/>
  <c r="G84" i="1"/>
  <c r="F84" i="1"/>
  <c r="G82" i="1"/>
  <c r="F82" i="1"/>
  <c r="K37" i="1"/>
  <c r="L37" i="1" s="1"/>
  <c r="D87" i="1" l="1"/>
  <c r="E86" i="1"/>
  <c r="F85" i="1"/>
  <c r="G85" i="1"/>
  <c r="K38" i="1"/>
  <c r="L38" i="1" s="1"/>
  <c r="G86" i="1" l="1"/>
  <c r="F86" i="1"/>
  <c r="E87" i="1"/>
  <c r="D88" i="1"/>
  <c r="K39" i="1"/>
  <c r="L39" i="1" s="1"/>
  <c r="D89" i="1" l="1"/>
  <c r="E88" i="1"/>
  <c r="G87" i="1"/>
  <c r="F87" i="1"/>
  <c r="K40" i="1"/>
  <c r="L40" i="1" s="1"/>
  <c r="G88" i="1" l="1"/>
  <c r="F88" i="1"/>
  <c r="D90" i="1"/>
  <c r="E89" i="1"/>
  <c r="K41" i="1"/>
  <c r="L41" i="1" s="1"/>
  <c r="G89" i="1" l="1"/>
  <c r="F89" i="1"/>
  <c r="D91" i="1"/>
  <c r="E90" i="1"/>
  <c r="K42" i="1"/>
  <c r="L42" i="1" s="1"/>
  <c r="G90" i="1" l="1"/>
  <c r="F90" i="1"/>
  <c r="D92" i="1"/>
  <c r="E91" i="1"/>
  <c r="K43" i="1"/>
  <c r="L43" i="1" s="1"/>
  <c r="G91" i="1" l="1"/>
  <c r="F91" i="1"/>
  <c r="D93" i="1"/>
  <c r="E92" i="1"/>
  <c r="K44" i="1"/>
  <c r="L44" i="1" s="1"/>
  <c r="G92" i="1" l="1"/>
  <c r="F92" i="1"/>
  <c r="D94" i="1"/>
  <c r="E93" i="1"/>
  <c r="K45" i="1"/>
  <c r="L45" i="1" s="1"/>
  <c r="F93" i="1" l="1"/>
  <c r="G93" i="1"/>
  <c r="E94" i="1"/>
  <c r="D95" i="1"/>
  <c r="K46" i="1"/>
  <c r="L46" i="1" s="1"/>
  <c r="D96" i="1" l="1"/>
  <c r="E95" i="1"/>
  <c r="F94" i="1"/>
  <c r="G94" i="1"/>
  <c r="K47" i="1"/>
  <c r="L47" i="1" s="1"/>
  <c r="G95" i="1" l="1"/>
  <c r="F95" i="1"/>
  <c r="D97" i="1"/>
  <c r="E96" i="1"/>
  <c r="K48" i="1"/>
  <c r="L48" i="1" s="1"/>
  <c r="F96" i="1" l="1"/>
  <c r="G96" i="1"/>
  <c r="E97" i="1"/>
  <c r="D98" i="1"/>
  <c r="K49" i="1"/>
  <c r="L49" i="1" s="1"/>
  <c r="D99" i="1" l="1"/>
  <c r="E98" i="1"/>
  <c r="F97" i="1"/>
  <c r="G97" i="1"/>
  <c r="K50" i="1"/>
  <c r="L50" i="1" s="1"/>
  <c r="G98" i="1" l="1"/>
  <c r="F98" i="1"/>
  <c r="D100" i="1"/>
  <c r="E99" i="1"/>
  <c r="K51" i="1"/>
  <c r="L51" i="1" s="1"/>
  <c r="G99" i="1" l="1"/>
  <c r="F99" i="1"/>
  <c r="E100" i="1"/>
  <c r="D101" i="1"/>
  <c r="K52" i="1"/>
  <c r="L52" i="1" s="1"/>
  <c r="D102" i="1" l="1"/>
  <c r="E101" i="1"/>
  <c r="G100" i="1"/>
  <c r="F100" i="1"/>
  <c r="K53" i="1"/>
  <c r="L53" i="1" s="1"/>
  <c r="F101" i="1" l="1"/>
  <c r="G101" i="1"/>
  <c r="D103" i="1"/>
  <c r="E102" i="1"/>
  <c r="K54" i="1"/>
  <c r="L54" i="1" s="1"/>
  <c r="G102" i="1" l="1"/>
  <c r="F102" i="1"/>
  <c r="E103" i="1"/>
  <c r="D104" i="1"/>
  <c r="K55" i="1"/>
  <c r="L55" i="1" s="1"/>
  <c r="D105" i="1" l="1"/>
  <c r="E104" i="1"/>
  <c r="G103" i="1"/>
  <c r="F103" i="1"/>
  <c r="K56" i="1"/>
  <c r="L56" i="1" s="1"/>
  <c r="G104" i="1" l="1"/>
  <c r="F104" i="1"/>
  <c r="D106" i="1"/>
  <c r="E105" i="1"/>
  <c r="K57" i="1"/>
  <c r="L57" i="1" s="1"/>
  <c r="G105" i="1" l="1"/>
  <c r="F105" i="1"/>
  <c r="D107" i="1"/>
  <c r="E106" i="1"/>
  <c r="K58" i="1"/>
  <c r="L58" i="1" s="1"/>
  <c r="G106" i="1" l="1"/>
  <c r="F106" i="1"/>
  <c r="D108" i="1"/>
  <c r="E107" i="1"/>
  <c r="K59" i="1"/>
  <c r="L59" i="1" s="1"/>
  <c r="G107" i="1" l="1"/>
  <c r="F107" i="1"/>
  <c r="D109" i="1"/>
  <c r="E108" i="1"/>
  <c r="K60" i="1"/>
  <c r="L60" i="1" s="1"/>
  <c r="G108" i="1" l="1"/>
  <c r="F108" i="1"/>
  <c r="D110" i="1"/>
  <c r="E109" i="1"/>
  <c r="K61" i="1"/>
  <c r="L61" i="1" s="1"/>
  <c r="F109" i="1" l="1"/>
  <c r="G109" i="1"/>
  <c r="E110" i="1"/>
  <c r="D111" i="1"/>
  <c r="K62" i="1"/>
  <c r="L62" i="1" s="1"/>
  <c r="D112" i="1" l="1"/>
  <c r="E111" i="1"/>
  <c r="G110" i="1"/>
  <c r="F110" i="1"/>
  <c r="K63" i="1"/>
  <c r="L63" i="1" s="1"/>
  <c r="G111" i="1" l="1"/>
  <c r="F111" i="1"/>
  <c r="D113" i="1"/>
  <c r="E112" i="1"/>
  <c r="K64" i="1"/>
  <c r="L64" i="1" s="1"/>
  <c r="G112" i="1" l="1"/>
  <c r="F112" i="1"/>
  <c r="E113" i="1"/>
  <c r="D114" i="1"/>
  <c r="K65" i="1"/>
  <c r="L65" i="1" s="1"/>
  <c r="D115" i="1" l="1"/>
  <c r="E114" i="1"/>
  <c r="F113" i="1"/>
  <c r="G113" i="1"/>
  <c r="K66" i="1"/>
  <c r="L66" i="1" s="1"/>
  <c r="G114" i="1" l="1"/>
  <c r="F114" i="1"/>
  <c r="D116" i="1"/>
  <c r="E115" i="1"/>
  <c r="K67" i="1"/>
  <c r="L67" i="1" s="1"/>
  <c r="G115" i="1" l="1"/>
  <c r="F115" i="1"/>
  <c r="E116" i="1"/>
  <c r="D117" i="1"/>
  <c r="K68" i="1"/>
  <c r="L68" i="1" s="1"/>
  <c r="D118" i="1" l="1"/>
  <c r="E117" i="1"/>
  <c r="G116" i="1"/>
  <c r="F116" i="1"/>
  <c r="K69" i="1"/>
  <c r="L69" i="1" s="1"/>
  <c r="F117" i="1" l="1"/>
  <c r="G117" i="1"/>
  <c r="D119" i="1"/>
  <c r="E118" i="1"/>
  <c r="K70" i="1"/>
  <c r="L70" i="1" s="1"/>
  <c r="G118" i="1" l="1"/>
  <c r="F118" i="1"/>
  <c r="E119" i="1"/>
  <c r="D120" i="1"/>
  <c r="K71" i="1"/>
  <c r="L71" i="1" s="1"/>
  <c r="D121" i="1" l="1"/>
  <c r="E120" i="1"/>
  <c r="G119" i="1"/>
  <c r="F119" i="1"/>
  <c r="K72" i="1"/>
  <c r="L72" i="1" s="1"/>
  <c r="F120" i="1" l="1"/>
  <c r="G120" i="1"/>
  <c r="D122" i="1"/>
  <c r="E121" i="1"/>
  <c r="K73" i="1"/>
  <c r="L73" i="1" s="1"/>
  <c r="G121" i="1" l="1"/>
  <c r="F121" i="1"/>
  <c r="D123" i="1"/>
  <c r="E122" i="1"/>
  <c r="K74" i="1"/>
  <c r="L74" i="1" s="1"/>
  <c r="G122" i="1" l="1"/>
  <c r="F122" i="1"/>
  <c r="D124" i="1"/>
  <c r="E123" i="1"/>
  <c r="K75" i="1"/>
  <c r="L75" i="1" s="1"/>
  <c r="G123" i="1" l="1"/>
  <c r="F123" i="1"/>
  <c r="D125" i="1"/>
  <c r="E124" i="1"/>
  <c r="K76" i="1"/>
  <c r="L76" i="1" s="1"/>
  <c r="G124" i="1" l="1"/>
  <c r="F124" i="1"/>
  <c r="D126" i="1"/>
  <c r="E125" i="1"/>
  <c r="K77" i="1"/>
  <c r="L77" i="1" s="1"/>
  <c r="F125" i="1" l="1"/>
  <c r="G125" i="1"/>
  <c r="E126" i="1"/>
  <c r="D127" i="1"/>
  <c r="K78" i="1"/>
  <c r="L78" i="1" s="1"/>
  <c r="D128" i="1" l="1"/>
  <c r="E127" i="1"/>
  <c r="F126" i="1"/>
  <c r="G126" i="1"/>
  <c r="K79" i="1"/>
  <c r="L79" i="1" s="1"/>
  <c r="G127" i="1" l="1"/>
  <c r="F127" i="1"/>
  <c r="D129" i="1"/>
  <c r="E128" i="1"/>
  <c r="K80" i="1"/>
  <c r="L80" i="1" s="1"/>
  <c r="G128" i="1" l="1"/>
  <c r="F128" i="1"/>
  <c r="E129" i="1"/>
  <c r="D130" i="1"/>
  <c r="K81" i="1"/>
  <c r="L81" i="1" s="1"/>
  <c r="E130" i="1" l="1"/>
  <c r="D131" i="1"/>
  <c r="F129" i="1"/>
  <c r="G129" i="1"/>
  <c r="K82" i="1"/>
  <c r="L82" i="1" s="1"/>
  <c r="D132" i="1" l="1"/>
  <c r="E131" i="1"/>
  <c r="G130" i="1"/>
  <c r="F130" i="1"/>
  <c r="K83" i="1"/>
  <c r="L83" i="1" s="1"/>
  <c r="G131" i="1" l="1"/>
  <c r="F131" i="1"/>
  <c r="E132" i="1"/>
  <c r="D133" i="1"/>
  <c r="K84" i="1"/>
  <c r="L84" i="1" s="1"/>
  <c r="D134" i="1" l="1"/>
  <c r="E133" i="1"/>
  <c r="G132" i="1"/>
  <c r="F132" i="1"/>
  <c r="K85" i="1"/>
  <c r="L85" i="1" s="1"/>
  <c r="F133" i="1" l="1"/>
  <c r="G133" i="1"/>
  <c r="D135" i="1"/>
  <c r="E134" i="1"/>
  <c r="K86" i="1"/>
  <c r="L86" i="1" s="1"/>
  <c r="G134" i="1" l="1"/>
  <c r="F134" i="1"/>
  <c r="E135" i="1"/>
  <c r="D136" i="1"/>
  <c r="K87" i="1"/>
  <c r="L87" i="1" s="1"/>
  <c r="D137" i="1" l="1"/>
  <c r="E136" i="1"/>
  <c r="G135" i="1"/>
  <c r="F135" i="1"/>
  <c r="K88" i="1"/>
  <c r="L88" i="1" s="1"/>
  <c r="G136" i="1" l="1"/>
  <c r="F136" i="1"/>
  <c r="D138" i="1"/>
  <c r="E137" i="1"/>
  <c r="K89" i="1"/>
  <c r="L89" i="1" s="1"/>
  <c r="G137" i="1" l="1"/>
  <c r="F137" i="1"/>
  <c r="D139" i="1"/>
  <c r="E138" i="1"/>
  <c r="K90" i="1"/>
  <c r="L90" i="1" s="1"/>
  <c r="G138" i="1" l="1"/>
  <c r="F138" i="1"/>
  <c r="D140" i="1"/>
  <c r="E139" i="1"/>
  <c r="K91" i="1"/>
  <c r="L91" i="1" s="1"/>
  <c r="G139" i="1" l="1"/>
  <c r="F139" i="1"/>
  <c r="D141" i="1"/>
  <c r="E140" i="1"/>
  <c r="K92" i="1"/>
  <c r="L92" i="1" s="1"/>
  <c r="G140" i="1" l="1"/>
  <c r="F140" i="1"/>
  <c r="D142" i="1"/>
  <c r="E141" i="1"/>
  <c r="K93" i="1"/>
  <c r="L93" i="1" s="1"/>
  <c r="F141" i="1" l="1"/>
  <c r="G141" i="1"/>
  <c r="E142" i="1"/>
  <c r="D143" i="1"/>
  <c r="K94" i="1"/>
  <c r="L94" i="1" s="1"/>
  <c r="D144" i="1" l="1"/>
  <c r="E143" i="1"/>
  <c r="G142" i="1"/>
  <c r="F142" i="1"/>
  <c r="K95" i="1"/>
  <c r="L95" i="1" s="1"/>
  <c r="G143" i="1" l="1"/>
  <c r="F143" i="1"/>
  <c r="D145" i="1"/>
  <c r="E144" i="1"/>
  <c r="K96" i="1"/>
  <c r="L96" i="1" s="1"/>
  <c r="G144" i="1" l="1"/>
  <c r="F144" i="1"/>
  <c r="E145" i="1"/>
  <c r="D146" i="1"/>
  <c r="K97" i="1"/>
  <c r="L97" i="1" s="1"/>
  <c r="D147" i="1" l="1"/>
  <c r="E146" i="1"/>
  <c r="F145" i="1"/>
  <c r="G145" i="1"/>
  <c r="K98" i="1"/>
  <c r="L98" i="1" s="1"/>
  <c r="G146" i="1" l="1"/>
  <c r="F146" i="1"/>
  <c r="D148" i="1"/>
  <c r="E147" i="1"/>
  <c r="K99" i="1"/>
  <c r="L99" i="1" s="1"/>
  <c r="G147" i="1" l="1"/>
  <c r="F147" i="1"/>
  <c r="E148" i="1"/>
  <c r="D149" i="1"/>
  <c r="K100" i="1"/>
  <c r="L100" i="1" s="1"/>
  <c r="D150" i="1" l="1"/>
  <c r="E149" i="1"/>
  <c r="G148" i="1"/>
  <c r="F148" i="1"/>
  <c r="K101" i="1"/>
  <c r="L101" i="1" s="1"/>
  <c r="F149" i="1" l="1"/>
  <c r="G149" i="1"/>
  <c r="D151" i="1"/>
  <c r="E150" i="1"/>
  <c r="K102" i="1"/>
  <c r="L102" i="1" s="1"/>
  <c r="G150" i="1" l="1"/>
  <c r="F150" i="1"/>
  <c r="E151" i="1"/>
  <c r="D152" i="1"/>
  <c r="K103" i="1"/>
  <c r="L103" i="1" s="1"/>
  <c r="D153" i="1" l="1"/>
  <c r="E152" i="1"/>
  <c r="G151" i="1"/>
  <c r="F151" i="1"/>
  <c r="K104" i="1"/>
  <c r="L104" i="1" s="1"/>
  <c r="G152" i="1" l="1"/>
  <c r="F152" i="1"/>
  <c r="D154" i="1"/>
  <c r="E153" i="1"/>
  <c r="K105" i="1"/>
  <c r="L105" i="1" s="1"/>
  <c r="G153" i="1" l="1"/>
  <c r="F153" i="1"/>
  <c r="D155" i="1"/>
  <c r="E154" i="1"/>
  <c r="K106" i="1"/>
  <c r="L106" i="1" s="1"/>
  <c r="G154" i="1" l="1"/>
  <c r="F154" i="1"/>
  <c r="D156" i="1"/>
  <c r="E155" i="1"/>
  <c r="K107" i="1"/>
  <c r="L107" i="1" s="1"/>
  <c r="G155" i="1" l="1"/>
  <c r="F155" i="1"/>
  <c r="D157" i="1"/>
  <c r="E156" i="1"/>
  <c r="K108" i="1"/>
  <c r="L108" i="1" s="1"/>
  <c r="G156" i="1" l="1"/>
  <c r="F156" i="1"/>
  <c r="D158" i="1"/>
  <c r="E157" i="1"/>
  <c r="K109" i="1"/>
  <c r="L109" i="1" s="1"/>
  <c r="F157" i="1" l="1"/>
  <c r="G157" i="1"/>
  <c r="E158" i="1"/>
  <c r="D159" i="1"/>
  <c r="K110" i="1"/>
  <c r="L110" i="1" s="1"/>
  <c r="D160" i="1" l="1"/>
  <c r="E159" i="1"/>
  <c r="G158" i="1"/>
  <c r="F158" i="1"/>
  <c r="K111" i="1"/>
  <c r="L111" i="1" s="1"/>
  <c r="G159" i="1" l="1"/>
  <c r="F159" i="1"/>
  <c r="D161" i="1"/>
  <c r="E160" i="1"/>
  <c r="K112" i="1"/>
  <c r="L112" i="1" s="1"/>
  <c r="G160" i="1" l="1"/>
  <c r="F160" i="1"/>
  <c r="E161" i="1"/>
  <c r="D162" i="1"/>
  <c r="K113" i="1"/>
  <c r="L113" i="1" s="1"/>
  <c r="D163" i="1" l="1"/>
  <c r="E162" i="1"/>
  <c r="F161" i="1"/>
  <c r="G161" i="1"/>
  <c r="K114" i="1"/>
  <c r="L114" i="1" s="1"/>
  <c r="G162" i="1" l="1"/>
  <c r="F162" i="1"/>
  <c r="D164" i="1"/>
  <c r="E163" i="1"/>
  <c r="K115" i="1"/>
  <c r="L115" i="1" s="1"/>
  <c r="G163" i="1" l="1"/>
  <c r="F163" i="1"/>
  <c r="E164" i="1"/>
  <c r="D165" i="1"/>
  <c r="K116" i="1"/>
  <c r="L116" i="1" s="1"/>
  <c r="D166" i="1" l="1"/>
  <c r="E165" i="1"/>
  <c r="G164" i="1"/>
  <c r="F164" i="1"/>
  <c r="K117" i="1"/>
  <c r="L117" i="1" s="1"/>
  <c r="F165" i="1" l="1"/>
  <c r="G165" i="1"/>
  <c r="D167" i="1"/>
  <c r="E166" i="1"/>
  <c r="K118" i="1"/>
  <c r="L118" i="1" s="1"/>
  <c r="G166" i="1" l="1"/>
  <c r="F166" i="1"/>
  <c r="E167" i="1"/>
  <c r="D168" i="1"/>
  <c r="K119" i="1"/>
  <c r="L119" i="1" s="1"/>
  <c r="D169" i="1" l="1"/>
  <c r="E168" i="1"/>
  <c r="G167" i="1"/>
  <c r="F167" i="1"/>
  <c r="K120" i="1"/>
  <c r="L120" i="1" s="1"/>
  <c r="G168" i="1" l="1"/>
  <c r="F168" i="1"/>
  <c r="D170" i="1"/>
  <c r="E169" i="1"/>
  <c r="K121" i="1"/>
  <c r="L121" i="1" s="1"/>
  <c r="G169" i="1" l="1"/>
  <c r="F169" i="1"/>
  <c r="D171" i="1"/>
  <c r="E170" i="1"/>
  <c r="K122" i="1"/>
  <c r="L122" i="1" s="1"/>
  <c r="G170" i="1" l="1"/>
  <c r="F170" i="1"/>
  <c r="D172" i="1"/>
  <c r="E171" i="1"/>
  <c r="K123" i="1"/>
  <c r="L123" i="1" s="1"/>
  <c r="G171" i="1" l="1"/>
  <c r="F171" i="1"/>
  <c r="D173" i="1"/>
  <c r="E172" i="1"/>
  <c r="K124" i="1"/>
  <c r="L124" i="1" s="1"/>
  <c r="G172" i="1" l="1"/>
  <c r="F172" i="1"/>
  <c r="D174" i="1"/>
  <c r="E173" i="1"/>
  <c r="K125" i="1"/>
  <c r="L125" i="1" s="1"/>
  <c r="G173" i="1" l="1"/>
  <c r="F173" i="1"/>
  <c r="E174" i="1"/>
  <c r="D175" i="1"/>
  <c r="K126" i="1"/>
  <c r="L126" i="1" s="1"/>
  <c r="D176" i="1" l="1"/>
  <c r="E175" i="1"/>
  <c r="G174" i="1"/>
  <c r="F174" i="1"/>
  <c r="K127" i="1"/>
  <c r="L127" i="1" s="1"/>
  <c r="G175" i="1" l="1"/>
  <c r="F175" i="1"/>
  <c r="D177" i="1"/>
  <c r="E176" i="1"/>
  <c r="K128" i="1"/>
  <c r="L128" i="1" s="1"/>
  <c r="G176" i="1" l="1"/>
  <c r="F176" i="1"/>
  <c r="E177" i="1"/>
  <c r="D178" i="1"/>
  <c r="K129" i="1"/>
  <c r="L129" i="1" s="1"/>
  <c r="D179" i="1" l="1"/>
  <c r="E178" i="1"/>
  <c r="F177" i="1"/>
  <c r="G177" i="1"/>
  <c r="K130" i="1"/>
  <c r="L130" i="1" s="1"/>
  <c r="G178" i="1" l="1"/>
  <c r="F178" i="1"/>
  <c r="D180" i="1"/>
  <c r="E179" i="1"/>
  <c r="K131" i="1"/>
  <c r="L131" i="1" s="1"/>
  <c r="G179" i="1" l="1"/>
  <c r="F179" i="1"/>
  <c r="E180" i="1"/>
  <c r="D181" i="1"/>
  <c r="K132" i="1"/>
  <c r="L132" i="1" s="1"/>
  <c r="D182" i="1" l="1"/>
  <c r="E181" i="1"/>
  <c r="G180" i="1"/>
  <c r="F180" i="1"/>
  <c r="K133" i="1"/>
  <c r="L133" i="1" s="1"/>
  <c r="F181" i="1" l="1"/>
  <c r="G181" i="1"/>
  <c r="D183" i="1"/>
  <c r="E182" i="1"/>
  <c r="K134" i="1"/>
  <c r="L134" i="1" s="1"/>
  <c r="G182" i="1" l="1"/>
  <c r="F182" i="1"/>
  <c r="E183" i="1"/>
  <c r="D184" i="1"/>
  <c r="K135" i="1"/>
  <c r="L135" i="1" s="1"/>
  <c r="D185" i="1" l="1"/>
  <c r="E184" i="1"/>
  <c r="G183" i="1"/>
  <c r="F183" i="1"/>
  <c r="K136" i="1"/>
  <c r="L136" i="1" s="1"/>
  <c r="G184" i="1" l="1"/>
  <c r="F184" i="1"/>
  <c r="D186" i="1"/>
  <c r="E185" i="1"/>
  <c r="K137" i="1"/>
  <c r="L137" i="1" s="1"/>
  <c r="G185" i="1" l="1"/>
  <c r="F185" i="1"/>
  <c r="D187" i="1"/>
  <c r="E186" i="1"/>
  <c r="K138" i="1"/>
  <c r="L138" i="1" s="1"/>
  <c r="G186" i="1" l="1"/>
  <c r="F186" i="1"/>
  <c r="D188" i="1"/>
  <c r="E187" i="1"/>
  <c r="K139" i="1"/>
  <c r="L139" i="1" s="1"/>
  <c r="G187" i="1" l="1"/>
  <c r="F187" i="1"/>
  <c r="D189" i="1"/>
  <c r="E188" i="1"/>
  <c r="K140" i="1"/>
  <c r="L140" i="1" s="1"/>
  <c r="G188" i="1" l="1"/>
  <c r="F188" i="1"/>
  <c r="D190" i="1"/>
  <c r="E189" i="1"/>
  <c r="K141" i="1"/>
  <c r="L141" i="1" s="1"/>
  <c r="G189" i="1" l="1"/>
  <c r="F189" i="1"/>
  <c r="E190" i="1"/>
  <c r="D191" i="1"/>
  <c r="K142" i="1"/>
  <c r="L142" i="1" s="1"/>
  <c r="D192" i="1" l="1"/>
  <c r="E191" i="1"/>
  <c r="G190" i="1"/>
  <c r="F190" i="1"/>
  <c r="K143" i="1"/>
  <c r="L143" i="1" s="1"/>
  <c r="G191" i="1" l="1"/>
  <c r="F191" i="1"/>
  <c r="D193" i="1"/>
  <c r="E192" i="1"/>
  <c r="K144" i="1"/>
  <c r="L144" i="1" s="1"/>
  <c r="G192" i="1" l="1"/>
  <c r="F192" i="1"/>
  <c r="E193" i="1"/>
  <c r="D194" i="1"/>
  <c r="K145" i="1"/>
  <c r="L145" i="1" s="1"/>
  <c r="D195" i="1" l="1"/>
  <c r="E194" i="1"/>
  <c r="F193" i="1"/>
  <c r="G193" i="1"/>
  <c r="K146" i="1"/>
  <c r="L146" i="1" s="1"/>
  <c r="G194" i="1" l="1"/>
  <c r="F194" i="1"/>
  <c r="D196" i="1"/>
  <c r="E195" i="1"/>
  <c r="K147" i="1"/>
  <c r="L147" i="1" s="1"/>
  <c r="G195" i="1" l="1"/>
  <c r="F195" i="1"/>
  <c r="E196" i="1"/>
  <c r="D197" i="1"/>
  <c r="K148" i="1"/>
  <c r="L148" i="1" s="1"/>
  <c r="D198" i="1" l="1"/>
  <c r="E197" i="1"/>
  <c r="G196" i="1"/>
  <c r="F196" i="1"/>
  <c r="K149" i="1"/>
  <c r="L149" i="1" s="1"/>
  <c r="G197" i="1" l="1"/>
  <c r="F197" i="1"/>
  <c r="D199" i="1"/>
  <c r="E198" i="1"/>
  <c r="K150" i="1"/>
  <c r="L150" i="1" s="1"/>
  <c r="G198" i="1" l="1"/>
  <c r="F198" i="1"/>
  <c r="E199" i="1"/>
  <c r="D200" i="1"/>
  <c r="K151" i="1"/>
  <c r="L151" i="1" s="1"/>
  <c r="D201" i="1" l="1"/>
  <c r="E200" i="1"/>
  <c r="G199" i="1"/>
  <c r="F199" i="1"/>
  <c r="K152" i="1"/>
  <c r="L152" i="1" s="1"/>
  <c r="G200" i="1" l="1"/>
  <c r="F200" i="1"/>
  <c r="D202" i="1"/>
  <c r="E201" i="1"/>
  <c r="K153" i="1"/>
  <c r="L153" i="1" s="1"/>
  <c r="G201" i="1" l="1"/>
  <c r="F201" i="1"/>
  <c r="D203" i="1"/>
  <c r="E202" i="1"/>
  <c r="K154" i="1"/>
  <c r="L154" i="1" s="1"/>
  <c r="G202" i="1" l="1"/>
  <c r="F202" i="1"/>
  <c r="D204" i="1"/>
  <c r="E203" i="1"/>
  <c r="K155" i="1"/>
  <c r="L155" i="1" s="1"/>
  <c r="G203" i="1" l="1"/>
  <c r="F203" i="1"/>
  <c r="D205" i="1"/>
  <c r="E204" i="1"/>
  <c r="K156" i="1"/>
  <c r="L156" i="1" s="1"/>
  <c r="G204" i="1" l="1"/>
  <c r="F204" i="1"/>
  <c r="D206" i="1"/>
  <c r="E205" i="1"/>
  <c r="K157" i="1"/>
  <c r="L157" i="1" s="1"/>
  <c r="G205" i="1" l="1"/>
  <c r="F205" i="1"/>
  <c r="E206" i="1"/>
  <c r="D207" i="1"/>
  <c r="K158" i="1"/>
  <c r="L158" i="1" s="1"/>
  <c r="D208" i="1" l="1"/>
  <c r="E207" i="1"/>
  <c r="G206" i="1"/>
  <c r="F206" i="1"/>
  <c r="K159" i="1"/>
  <c r="L159" i="1" s="1"/>
  <c r="G207" i="1" l="1"/>
  <c r="F207" i="1"/>
  <c r="D209" i="1"/>
  <c r="E208" i="1"/>
  <c r="K160" i="1"/>
  <c r="L160" i="1" s="1"/>
  <c r="G208" i="1" l="1"/>
  <c r="F208" i="1"/>
  <c r="E209" i="1"/>
  <c r="D210" i="1"/>
  <c r="K161" i="1"/>
  <c r="L161" i="1" s="1"/>
  <c r="D211" i="1" l="1"/>
  <c r="E210" i="1"/>
  <c r="F209" i="1"/>
  <c r="G209" i="1"/>
  <c r="K162" i="1"/>
  <c r="L162" i="1" s="1"/>
  <c r="G210" i="1" l="1"/>
  <c r="F210" i="1"/>
  <c r="D212" i="1"/>
  <c r="E211" i="1"/>
  <c r="K163" i="1"/>
  <c r="L163" i="1" s="1"/>
  <c r="G211" i="1" l="1"/>
  <c r="F211" i="1"/>
  <c r="E212" i="1"/>
  <c r="D213" i="1"/>
  <c r="K164" i="1"/>
  <c r="L164" i="1" s="1"/>
  <c r="D214" i="1" l="1"/>
  <c r="E213" i="1"/>
  <c r="G212" i="1"/>
  <c r="F212" i="1"/>
  <c r="K165" i="1"/>
  <c r="L165" i="1" s="1"/>
  <c r="G213" i="1" l="1"/>
  <c r="F213" i="1"/>
  <c r="D215" i="1"/>
  <c r="E214" i="1"/>
  <c r="K166" i="1"/>
  <c r="L166" i="1" s="1"/>
  <c r="G214" i="1" l="1"/>
  <c r="F214" i="1"/>
  <c r="E215" i="1"/>
  <c r="D216" i="1"/>
  <c r="K167" i="1"/>
  <c r="L167" i="1" s="1"/>
  <c r="D217" i="1" l="1"/>
  <c r="E216" i="1"/>
  <c r="G215" i="1"/>
  <c r="F215" i="1"/>
  <c r="K168" i="1"/>
  <c r="L168" i="1" s="1"/>
  <c r="G216" i="1" l="1"/>
  <c r="F216" i="1"/>
  <c r="D218" i="1"/>
  <c r="E217" i="1"/>
  <c r="K169" i="1"/>
  <c r="L169" i="1" s="1"/>
  <c r="G217" i="1" l="1"/>
  <c r="F217" i="1"/>
  <c r="D219" i="1"/>
  <c r="E218" i="1"/>
  <c r="K170" i="1"/>
  <c r="L170" i="1" s="1"/>
  <c r="G218" i="1" l="1"/>
  <c r="F218" i="1"/>
  <c r="D220" i="1"/>
  <c r="E219" i="1"/>
  <c r="K171" i="1"/>
  <c r="L171" i="1" s="1"/>
  <c r="G219" i="1" l="1"/>
  <c r="F219" i="1"/>
  <c r="D221" i="1"/>
  <c r="E220" i="1"/>
  <c r="K172" i="1"/>
  <c r="L172" i="1" s="1"/>
  <c r="G220" i="1" l="1"/>
  <c r="F220" i="1"/>
  <c r="D222" i="1"/>
  <c r="E221" i="1"/>
  <c r="K173" i="1"/>
  <c r="L173" i="1" s="1"/>
  <c r="G221" i="1" l="1"/>
  <c r="F221" i="1"/>
  <c r="E222" i="1"/>
  <c r="D223" i="1"/>
  <c r="K174" i="1"/>
  <c r="L174" i="1" s="1"/>
  <c r="D224" i="1" l="1"/>
  <c r="E223" i="1"/>
  <c r="G222" i="1"/>
  <c r="F222" i="1"/>
  <c r="K175" i="1"/>
  <c r="L175" i="1" s="1"/>
  <c r="G223" i="1" l="1"/>
  <c r="F223" i="1"/>
  <c r="D225" i="1"/>
  <c r="E224" i="1"/>
  <c r="K176" i="1"/>
  <c r="L176" i="1" s="1"/>
  <c r="G224" i="1" l="1"/>
  <c r="F224" i="1"/>
  <c r="E225" i="1"/>
  <c r="D226" i="1"/>
  <c r="K177" i="1"/>
  <c r="L177" i="1" s="1"/>
  <c r="E226" i="1" l="1"/>
  <c r="D227" i="1"/>
  <c r="F225" i="1"/>
  <c r="G225" i="1"/>
  <c r="K178" i="1"/>
  <c r="L178" i="1" s="1"/>
  <c r="D228" i="1" l="1"/>
  <c r="E227" i="1"/>
  <c r="G226" i="1"/>
  <c r="F226" i="1"/>
  <c r="K179" i="1"/>
  <c r="L179" i="1" s="1"/>
  <c r="G227" i="1" l="1"/>
  <c r="F227" i="1"/>
  <c r="E228" i="1"/>
  <c r="D229" i="1"/>
  <c r="K180" i="1"/>
  <c r="L180" i="1" s="1"/>
  <c r="D230" i="1" l="1"/>
  <c r="E229" i="1"/>
  <c r="G228" i="1"/>
  <c r="F228" i="1"/>
  <c r="K181" i="1"/>
  <c r="L181" i="1" s="1"/>
  <c r="F229" i="1" l="1"/>
  <c r="G229" i="1"/>
  <c r="D231" i="1"/>
  <c r="E230" i="1"/>
  <c r="K182" i="1"/>
  <c r="L182" i="1" s="1"/>
  <c r="G230" i="1" l="1"/>
  <c r="F230" i="1"/>
  <c r="E231" i="1"/>
  <c r="D232" i="1"/>
  <c r="K183" i="1"/>
  <c r="L183" i="1" s="1"/>
  <c r="D233" i="1" l="1"/>
  <c r="E232" i="1"/>
  <c r="G231" i="1"/>
  <c r="F231" i="1"/>
  <c r="K184" i="1"/>
  <c r="L184" i="1" s="1"/>
  <c r="G232" i="1" l="1"/>
  <c r="F232" i="1"/>
  <c r="D234" i="1"/>
  <c r="E233" i="1"/>
  <c r="K185" i="1"/>
  <c r="L185" i="1" s="1"/>
  <c r="G233" i="1" l="1"/>
  <c r="F233" i="1"/>
  <c r="D235" i="1"/>
  <c r="E234" i="1"/>
  <c r="K186" i="1"/>
  <c r="L186" i="1" s="1"/>
  <c r="G234" i="1" l="1"/>
  <c r="F234" i="1"/>
  <c r="D236" i="1"/>
  <c r="E235" i="1"/>
  <c r="K187" i="1"/>
  <c r="L187" i="1" s="1"/>
  <c r="G235" i="1" l="1"/>
  <c r="F235" i="1"/>
  <c r="D237" i="1"/>
  <c r="E236" i="1"/>
  <c r="K188" i="1"/>
  <c r="L188" i="1" s="1"/>
  <c r="G236" i="1" l="1"/>
  <c r="F236" i="1"/>
  <c r="D238" i="1"/>
  <c r="E237" i="1"/>
  <c r="K189" i="1"/>
  <c r="L189" i="1" s="1"/>
  <c r="G237" i="1" l="1"/>
  <c r="F237" i="1"/>
  <c r="E238" i="1"/>
  <c r="D239" i="1"/>
  <c r="K190" i="1"/>
  <c r="L190" i="1" s="1"/>
  <c r="D240" i="1" l="1"/>
  <c r="E239" i="1"/>
  <c r="G238" i="1"/>
  <c r="F238" i="1"/>
  <c r="K191" i="1"/>
  <c r="L191" i="1" s="1"/>
  <c r="G239" i="1" l="1"/>
  <c r="F239" i="1"/>
  <c r="D241" i="1"/>
  <c r="E240" i="1"/>
  <c r="K192" i="1"/>
  <c r="L192" i="1" s="1"/>
  <c r="G240" i="1" l="1"/>
  <c r="F240" i="1"/>
  <c r="E241" i="1"/>
  <c r="D242" i="1"/>
  <c r="K193" i="1"/>
  <c r="L193" i="1" s="1"/>
  <c r="D243" i="1" l="1"/>
  <c r="E242" i="1"/>
  <c r="F241" i="1"/>
  <c r="G241" i="1"/>
  <c r="K194" i="1"/>
  <c r="L194" i="1" s="1"/>
  <c r="G242" i="1" l="1"/>
  <c r="F242" i="1"/>
  <c r="D244" i="1"/>
  <c r="E243" i="1"/>
  <c r="K195" i="1"/>
  <c r="L195" i="1" s="1"/>
  <c r="G243" i="1" l="1"/>
  <c r="F243" i="1"/>
  <c r="E244" i="1"/>
  <c r="D245" i="1"/>
  <c r="K196" i="1"/>
  <c r="L196" i="1" s="1"/>
  <c r="D246" i="1" l="1"/>
  <c r="E245" i="1"/>
  <c r="F244" i="1"/>
  <c r="G244" i="1"/>
  <c r="K197" i="1"/>
  <c r="L197" i="1" s="1"/>
  <c r="G245" i="1" l="1"/>
  <c r="F245" i="1"/>
  <c r="D247" i="1"/>
  <c r="E247" i="1" s="1"/>
  <c r="E246" i="1"/>
  <c r="K198" i="1"/>
  <c r="L198" i="1" s="1"/>
  <c r="G246" i="1" l="1"/>
  <c r="F246" i="1"/>
  <c r="G247" i="1"/>
  <c r="F247" i="1"/>
  <c r="K199" i="1"/>
  <c r="L199" i="1" s="1"/>
  <c r="K200" i="1" l="1"/>
  <c r="L200" i="1" s="1"/>
  <c r="K201" i="1" l="1"/>
  <c r="L201" i="1" s="1"/>
  <c r="K202" i="1" l="1"/>
  <c r="L202" i="1" s="1"/>
  <c r="K203" i="1" l="1"/>
  <c r="L203" i="1" s="1"/>
  <c r="K204" i="1" l="1"/>
  <c r="L204" i="1" s="1"/>
  <c r="K205" i="1" l="1"/>
  <c r="L205" i="1" s="1"/>
  <c r="K206" i="1" l="1"/>
  <c r="L206" i="1" s="1"/>
  <c r="K207" i="1" l="1"/>
  <c r="L207" i="1" s="1"/>
  <c r="K208" i="1" l="1"/>
  <c r="L208" i="1" s="1"/>
  <c r="K209" i="1" l="1"/>
  <c r="L209" i="1" s="1"/>
  <c r="K210" i="1" l="1"/>
  <c r="L210" i="1" s="1"/>
  <c r="K211" i="1" l="1"/>
  <c r="L211" i="1" s="1"/>
  <c r="K212" i="1" l="1"/>
  <c r="L212" i="1" s="1"/>
  <c r="K213" i="1" l="1"/>
  <c r="L213" i="1" s="1"/>
  <c r="K214" i="1" l="1"/>
  <c r="L214" i="1" s="1"/>
  <c r="K215" i="1" l="1"/>
  <c r="L215" i="1" s="1"/>
  <c r="K216" i="1" l="1"/>
  <c r="L216" i="1" s="1"/>
  <c r="K217" i="1" l="1"/>
  <c r="L217" i="1" s="1"/>
  <c r="K218" i="1" l="1"/>
  <c r="L218" i="1" s="1"/>
  <c r="K219" i="1" l="1"/>
  <c r="L219" i="1" s="1"/>
  <c r="K220" i="1" l="1"/>
  <c r="L220" i="1" s="1"/>
  <c r="K221" i="1" l="1"/>
  <c r="L221" i="1" s="1"/>
  <c r="K222" i="1" l="1"/>
  <c r="L222" i="1" s="1"/>
  <c r="K223" i="1" l="1"/>
  <c r="L223" i="1" s="1"/>
  <c r="K224" i="1" l="1"/>
  <c r="L224" i="1" s="1"/>
  <c r="K225" i="1" l="1"/>
  <c r="L225" i="1" s="1"/>
  <c r="K226" i="1" l="1"/>
  <c r="L226" i="1" s="1"/>
  <c r="K227" i="1" l="1"/>
  <c r="L227" i="1" s="1"/>
  <c r="K228" i="1" l="1"/>
  <c r="L228" i="1" s="1"/>
  <c r="K229" i="1" l="1"/>
  <c r="L229" i="1" s="1"/>
  <c r="K230" i="1" l="1"/>
  <c r="L230" i="1" s="1"/>
  <c r="K231" i="1" l="1"/>
  <c r="L231" i="1" s="1"/>
  <c r="K232" i="1" l="1"/>
  <c r="L232" i="1" s="1"/>
  <c r="K233" i="1" l="1"/>
  <c r="L233" i="1" s="1"/>
  <c r="K234" i="1" l="1"/>
  <c r="L234" i="1" s="1"/>
  <c r="K235" i="1" l="1"/>
  <c r="L235" i="1" s="1"/>
  <c r="K236" i="1" l="1"/>
  <c r="L236" i="1" s="1"/>
  <c r="K237" i="1" l="1"/>
  <c r="L237" i="1" s="1"/>
  <c r="K238" i="1" l="1"/>
  <c r="L238" i="1" s="1"/>
  <c r="K239" i="1" l="1"/>
  <c r="L239" i="1" s="1"/>
  <c r="K240" i="1" l="1"/>
  <c r="L240" i="1" s="1"/>
  <c r="K241" i="1" l="1"/>
  <c r="L241" i="1" s="1"/>
  <c r="K242" i="1" l="1"/>
  <c r="L242" i="1" s="1"/>
  <c r="K243" i="1" l="1"/>
  <c r="L243" i="1" s="1"/>
  <c r="K244" i="1" l="1"/>
  <c r="L244" i="1" s="1"/>
  <c r="K245" i="1" l="1"/>
  <c r="L245" i="1" s="1"/>
  <c r="K246" i="1" l="1"/>
  <c r="L246" i="1" s="1"/>
  <c r="K247" i="1" l="1"/>
  <c r="L247" i="1" s="1"/>
  <c r="N31" i="5" l="1"/>
  <c r="M31" i="5"/>
  <c r="M33" i="5" s="1"/>
  <c r="I31" i="5"/>
  <c r="F31" i="5"/>
  <c r="E31" i="5"/>
  <c r="C31" i="5"/>
  <c r="L31" i="5"/>
  <c r="L33" i="5" s="1"/>
  <c r="H31" i="5"/>
  <c r="G31" i="5"/>
  <c r="D31" i="5"/>
  <c r="B31" i="5"/>
  <c r="K31" i="5"/>
  <c r="J31" i="5"/>
  <c r="K33" i="5" l="1"/>
  <c r="C33" i="5"/>
  <c r="I33" i="5"/>
  <c r="G33" i="5"/>
  <c r="E33" i="5"/>
  <c r="C14" i="5"/>
  <c r="C16" i="5" l="1"/>
  <c r="D27" i="5" s="1"/>
  <c r="F12" i="5"/>
  <c r="B27" i="5" l="1"/>
  <c r="C27" i="5"/>
  <c r="C18" i="5" s="1"/>
  <c r="F27" i="5"/>
  <c r="E27" i="5"/>
  <c r="H19" i="5" s="1"/>
  <c r="C19" i="5" s="1"/>
  <c r="H24" i="5" s="1"/>
  <c r="C21" i="5" l="1"/>
</calcChain>
</file>

<file path=xl/sharedStrings.xml><?xml version="1.0" encoding="utf-8"?>
<sst xmlns="http://schemas.openxmlformats.org/spreadsheetml/2006/main" count="222" uniqueCount="117">
  <si>
    <t>CM Fee Schedule Expectations and Guidelines for GMPs</t>
  </si>
  <si>
    <t>Percentage Based on the Size of the Project</t>
  </si>
  <si>
    <t>0-6 mo</t>
  </si>
  <si>
    <t>7-12 mo</t>
  </si>
  <si>
    <t>Pre-Con</t>
  </si>
  <si>
    <t>For the Authorization to Proceed with Construction, the Liquidated Damages/day</t>
  </si>
  <si>
    <t>Construction</t>
  </si>
  <si>
    <t xml:space="preserve"> (COW+CMC+Staffing+GC)</t>
  </si>
  <si>
    <t>OH&amp;P</t>
  </si>
  <si>
    <t>Add proportionally to OH&amp;P*</t>
  </si>
  <si>
    <t>7.5% of CM Fee Listed    Under 0-6 Month</t>
  </si>
  <si>
    <t>A</t>
  </si>
  <si>
    <t>B</t>
  </si>
  <si>
    <t>C</t>
  </si>
  <si>
    <t>D</t>
  </si>
  <si>
    <t>E</t>
  </si>
  <si>
    <t xml:space="preserve">F </t>
  </si>
  <si>
    <t>Values Up To</t>
  </si>
  <si>
    <t>CM Fee Percentage</t>
  </si>
  <si>
    <t>CM Fee</t>
  </si>
  <si>
    <t xml:space="preserve">Note 1: percentages for construction values in between the values shown above will be calculated  by rounding the construction value to the nearest $10K value and using the OH&amp;P for that category; e.g.  percentage for $104,000 COW is 9% and percentage for $106,000 COW is 8.9%. </t>
  </si>
  <si>
    <t xml:space="preserve">Staffing </t>
  </si>
  <si>
    <t>UF Expectations / Guidelines for Staffing and Allowance</t>
  </si>
  <si>
    <t xml:space="preserve">Clarification:  The staffing $$ range below is based on "Cost of Work" plus "CM Contingency" values only. </t>
  </si>
  <si>
    <t>Projects between $50k – 100K</t>
  </si>
  <si>
    <t>Projects between $100k – 350K</t>
  </si>
  <si>
    <t>Projects between $350K - 1.0M</t>
  </si>
  <si>
    <t>Projects between $1.0M - 1.5M</t>
  </si>
  <si>
    <t>Projects between $1.5M - 2.0M</t>
  </si>
  <si>
    <t>Projects between $2.0M - 3.0M</t>
  </si>
  <si>
    <t>Projects Greater than $3.0M</t>
  </si>
  <si>
    <t xml:space="preserve"> </t>
  </si>
  <si>
    <t>Yellow incicates a field you can populate</t>
  </si>
  <si>
    <t>Light blue indicates a locked field</t>
  </si>
  <si>
    <t>PM Quantity</t>
  </si>
  <si>
    <t>PM Capacity</t>
  </si>
  <si>
    <t>Super Quantity</t>
  </si>
  <si>
    <t>Super Capacity</t>
  </si>
  <si>
    <t>Admin Capacity</t>
  </si>
  <si>
    <t>Safety Hrs/Week</t>
  </si>
  <si>
    <t>Total Allowable Vehicle Costs/Month</t>
  </si>
  <si>
    <t>Column1</t>
  </si>
  <si>
    <t>PE Capacity</t>
  </si>
  <si>
    <t>PE Quantity</t>
  </si>
  <si>
    <t>Construction Budget</t>
  </si>
  <si>
    <t>Construction Duration (wks)</t>
  </si>
  <si>
    <r>
      <t xml:space="preserve">Estimated Construction Budget </t>
    </r>
    <r>
      <rPr>
        <sz val="11"/>
        <color rgb="FF0000FF"/>
        <rFont val="Calibri"/>
        <family val="2"/>
        <scheme val="minor"/>
      </rPr>
      <t>(COW+CMC+Staffing+GC)</t>
    </r>
    <r>
      <rPr>
        <sz val="11"/>
        <color theme="1"/>
        <rFont val="Calibri"/>
        <family val="2"/>
        <scheme val="minor"/>
      </rPr>
      <t xml:space="preserve">
</t>
    </r>
    <r>
      <rPr>
        <sz val="9"/>
        <color rgb="FF0000FF"/>
        <rFont val="Calibri"/>
        <family val="2"/>
        <scheme val="minor"/>
      </rPr>
      <t>excluding Bonds &amp; Insurance</t>
    </r>
  </si>
  <si>
    <t>CM Contingency</t>
  </si>
  <si>
    <t>Max Cost of Work</t>
  </si>
  <si>
    <t>Staffing</t>
  </si>
  <si>
    <t>Bonds, Ins, Permit, Pre-Con</t>
  </si>
  <si>
    <t>Guaranteed Max Price</t>
  </si>
  <si>
    <r>
      <t xml:space="preserve">CM Contingency </t>
    </r>
    <r>
      <rPr>
        <b/>
        <sz val="11"/>
        <color theme="1"/>
        <rFont val="Calibri"/>
        <family val="2"/>
        <scheme val="minor"/>
      </rPr>
      <t>%</t>
    </r>
  </si>
  <si>
    <t>Corresponding Hours</t>
  </si>
  <si>
    <t>Bonds</t>
  </si>
  <si>
    <t>Insurance</t>
  </si>
  <si>
    <t>Permit</t>
  </si>
  <si>
    <t>General Conditions Fee Schedule                        (excluding bond/insurance/permit)</t>
  </si>
  <si>
    <t>Estimated Construction COW+CMC</t>
  </si>
  <si>
    <t>Percentage Based on COW+CMC</t>
  </si>
  <si>
    <t>GC Fee Percentage</t>
  </si>
  <si>
    <t>GC Fee</t>
  </si>
  <si>
    <r>
      <rPr>
        <b/>
        <sz val="11"/>
        <color theme="1"/>
        <rFont val="Calibri"/>
        <family val="2"/>
        <scheme val="minor"/>
      </rPr>
      <t xml:space="preserve">The above values includes </t>
    </r>
    <r>
      <rPr>
        <sz val="11"/>
        <color theme="1"/>
        <rFont val="Calibri"/>
        <family val="2"/>
        <scheme val="minor"/>
      </rPr>
      <t>but is not limited to mobilization, transportation and storage, small office trailer, supplies, small tools/storage, first aid, safety tools &amp; signs, background check, identification badges, camera, water/cooler, project sign, trash removal (Dumpsters), project fencing and wrap, document reproductions, cell phones, radios, postage, office material, any home office cost, portable toilets, furniture, all software, all computer/tablet services, all software licenses, all shop drawing and RFI costs, record documents, redline as-builts, aerials (drone), General/Daily Cleaning, handy man, parking, tree and utility protection, all taxes for above are included. No other creative names for any of the above listed items.</t>
    </r>
  </si>
  <si>
    <t xml:space="preserve">The above lump sum values excluded the items below.  The items below will be processed as actual expenditures w/backup documentation required. </t>
  </si>
  <si>
    <t>Bond</t>
  </si>
  <si>
    <t>Insurances</t>
  </si>
  <si>
    <t>Permit Fees</t>
  </si>
  <si>
    <t>Heavy Equipment Rental</t>
  </si>
  <si>
    <t>Scaffolding Rental</t>
  </si>
  <si>
    <t>Surveys/Tests</t>
  </si>
  <si>
    <t>Material Testing</t>
  </si>
  <si>
    <t>Final Cleaning</t>
  </si>
  <si>
    <t>MOT/Flagmen (see notes below)</t>
  </si>
  <si>
    <t>Preconstruction Services Fee</t>
  </si>
  <si>
    <t>New Building Utilites (if required)</t>
  </si>
  <si>
    <t>Swing Space Rental</t>
  </si>
  <si>
    <t>Per Diem and travel costs will not be accepted for minor projects.</t>
  </si>
  <si>
    <t>Total General Conditions</t>
  </si>
  <si>
    <t>Base General Conditions</t>
  </si>
  <si>
    <t>(Heavy equip. rental, etc.)</t>
  </si>
  <si>
    <t>July 1, 2023 to June 30, 2024</t>
  </si>
  <si>
    <t>* If project duration exceed 6 months, the CM is allowed to include additional percentage proportionally for the number of weeks exceeding the 6 months shown in Column D; e.g.,  If three weeks extra for a $3.7M project, then ($30,350/26*3) or $3,502 will be added to the GMP for this extension.</t>
  </si>
  <si>
    <t xml:space="preserve">The Liquidated Damages will be added to every Authorization to proceed on projects $100K and greater </t>
  </si>
  <si>
    <t xml:space="preserve">One PM at 25% (or Sr. PM at 20%) Capacity. One Super at 100% Capacity (or Sr. Super at 100% Capacity but only 80% billable).  Safety 1 hr. per week.  Total allowable vehicle costs (vehicle, maintenance/fuel, etc.) per project is limited up to $800/month for superintendents only with back up documentation (vehicle costs only billed if not included in labor burden).  </t>
  </si>
  <si>
    <t xml:space="preserve">One PM at 33% (or Sr. PM at 25%) Capacity. One Super at 100% (or Sr. Super at 100% Capacity but only 80% billable).  Admin personnel at 10% capacity. Safety 2 hrs. per week. Total allowable vehicle costs (vehicle, maintenance/fuel, etc.) per project is limited up to $800/month for superintendents only with back up documentation (vehicle costs only billed if not included in labor burden).  </t>
  </si>
  <si>
    <t xml:space="preserve">One PM at 50% (or Sr. PM at 40%) Capacity. One Super at 100% (or Sr. Super at 100% Capacity but only 80% billable).  Admin personnel at 20% capacity. Safety 2 hrs. per week. Total allowable vehicle costs (vehicle, maintenance/fuel, etc.) per project is limited up to $800/month for superintendents only with back up documentation (vehicle costs only billed if not included in labor burden).  </t>
  </si>
  <si>
    <t xml:space="preserve">One PM at 50% (or Sr. PM at 40%) Capacity. One Super at 100% (or Sr. Super at 100% Capacity but only 80% billable).  One PE at 25% Capacity.  Admin personnel at 20% Capacity. Safety 2 hrs. per week.   Total allowable vehicle costs (vehicle, maintenance/fuel, etc.) per project is limited up to $800/month for superintendents only with back up documentation (vehicle costs only billed if not included in labor burden).  </t>
  </si>
  <si>
    <t xml:space="preserve">One PM at 75% (or Sr. PM at 60%) Capacity. One Super at 100% (or Sr. Super at 100% Capacity but only 80% billable).  One PE at 25% Capacity.  Admin personnel at 20% Capacity. Safety 2 hrs. per week.   Total allowable vehicle costs (vehicle, maintenance/fuel, etc.) per project is limited up to $800/month for superintendents only with back up documentation (vehicle costs only billed if not included in labor burden).  </t>
  </si>
  <si>
    <t xml:space="preserve">One PM at 100% (or Sr. PM at 80%) Capacity. One Super at 100% (or Sr. Super at 100% Capacity but only 80% billable).  Admin personnel at 20% Capacity. Safety 2 hrs. per week.   Total allowable vehicle costs (vehicle, maintenance/fuel, etc.) per project is limited up to $800/month for superintendents only with back up documentation (vehicle costs only billed if not included in labor burden).  </t>
  </si>
  <si>
    <t xml:space="preserve">One PM at 100% (or Sr. PM at 80%) Capacity. One Super at 100% (or Sr. Super at 100% Capacity but only 80% billable).  One PE at 25% Capacity.  Admin personnel at 20% Capacity. Safety 2 hrs. per week.   Total allowable vehicle costs (vehicle, maintenance/fuel, etc.) per project is limited up to $800/month for superintendents only with back up documentation (vehicle costs only billed if not included in labor burden).  </t>
  </si>
  <si>
    <r>
      <t xml:space="preserve">Note: </t>
    </r>
    <r>
      <rPr>
        <sz val="11"/>
        <color theme="1"/>
        <rFont val="Calibri"/>
        <family val="2"/>
        <scheme val="minor"/>
      </rPr>
      <t>For projects with PM and PE staffing capacity, the staffing capacity percentage for only the PE can be increased by reducing the staffing capacity percentage allocated to the PM so long as the total staffing capacity of both does not exceed the combined original staffing percentages of the PM and PE. i.e. Projects $1.0M-$1.5M, Original PM 50% PE 25% (Total combined 75%) - Modified PM 40% and PE 35% (Total combined 75%).</t>
    </r>
  </si>
  <si>
    <t>Sr. PM Quantity</t>
  </si>
  <si>
    <t>Sr. PM Capacity</t>
  </si>
  <si>
    <t>Sr. Super Quantity</t>
  </si>
  <si>
    <t>Sr. Super Capacity</t>
  </si>
  <si>
    <t>Sr. Super (billing) Capacity</t>
  </si>
  <si>
    <t>Safety Hrs</t>
  </si>
  <si>
    <t>Base GC/Month</t>
  </si>
  <si>
    <t>Estimated Construction Budget</t>
  </si>
  <si>
    <t>0-6 mo.</t>
  </si>
  <si>
    <t>7-12 mo.</t>
  </si>
  <si>
    <t>Monthly General Conditions</t>
  </si>
  <si>
    <t xml:space="preserve">Note 1: percentages for construction values in between the values shown above will be calculated by rounding the construction value to the nearest $10K value and using the OH&amp;P for that category; e.g.  percentage for $104,000 COW is 9% and percentage for $106,000 COW is 8.9%. </t>
  </si>
  <si>
    <t xml:space="preserve">Note 1: Genreal Conditions monthly amounts for COW+CMC values in between the values shown above will be calculated by by rounding the COW+CMC value to the nearest $10K value and using that monthly amount; e.g. monthly amount for $504,000 is $3,141 and the monthly amount for for $506,000 COW+CMC is $3,191. </t>
  </si>
  <si>
    <t>GENERAL CONDITIONS ACTUAL EXPENDITURES</t>
  </si>
  <si>
    <t>New Building Utilities (if required)</t>
  </si>
  <si>
    <t xml:space="preserve"> Scaffolding Rental</t>
  </si>
  <si>
    <t>Notes:</t>
  </si>
  <si>
    <r>
      <t xml:space="preserve">* Maximum allowable construction value within GMPs for minor project contracts is </t>
    </r>
    <r>
      <rPr>
        <b/>
        <i/>
        <sz val="14"/>
        <color rgb="FFFF0000"/>
        <rFont val="Calibri"/>
        <family val="2"/>
        <scheme val="minor"/>
      </rPr>
      <t xml:space="preserve">$3.5M </t>
    </r>
    <r>
      <rPr>
        <b/>
        <sz val="11"/>
        <color theme="1"/>
        <rFont val="Calibri"/>
        <family val="2"/>
        <scheme val="minor"/>
      </rPr>
      <t>to allow for possible change orders.</t>
    </r>
  </si>
  <si>
    <t>* Do not include any verbiage in your qualification, clarification and assumption sections contradicting with the signed agreement or the UF General Terms and Conditions.</t>
  </si>
  <si>
    <t>* Do not use staff members that are working on other jobs if their total hours exceed 100% of their time.</t>
  </si>
  <si>
    <t xml:space="preserve"> * Flagmen personnel from own company or Tempforce at a rate of $20-22/hr including all labor burden and profit, etc.					</t>
  </si>
  <si>
    <t xml:space="preserve">Super Total Allowable Vehicle Costs/Month </t>
  </si>
  <si>
    <t>Construction Duration (months)</t>
  </si>
  <si>
    <t>Note:  Use either PM or Sr. PM using the above quantities.  Also pick either Super or Sr. Superintendent using the above quantities.</t>
  </si>
  <si>
    <t>Actual General Conditions</t>
  </si>
  <si>
    <t>All General Conditions + Bonds + Insurance + Permit + PreCon
(For Exhibit F, 7, a, 4.2.1  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</si>
</sst>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
    <numFmt numFmtId="165" formatCode="_(&quot;$&quot;* #,##0_);_(&quot;$&quot;* \(#,##0\);_(&quot;$&quot;* &quot;-&quot;??_);_(@_)"/>
    <numFmt numFmtId="166"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sz val="22"/>
      <color theme="1"/>
      <name val="Calibri"/>
      <family val="2"/>
      <scheme val="minor"/>
    </font>
    <font>
      <sz val="9"/>
      <color rgb="FF0000FF"/>
      <name val="Calibri"/>
      <family val="2"/>
      <scheme val="minor"/>
    </font>
    <font>
      <b/>
      <sz val="9"/>
      <color theme="1"/>
      <name val="Calibri"/>
      <family val="2"/>
      <scheme val="minor"/>
    </font>
    <font>
      <sz val="9"/>
      <color theme="1"/>
      <name val="Calibri"/>
      <family val="2"/>
      <scheme val="minor"/>
    </font>
    <font>
      <b/>
      <sz val="14"/>
      <color rgb="FF0000FF"/>
      <name val="Calibri"/>
      <family val="2"/>
      <scheme val="minor"/>
    </font>
    <font>
      <sz val="14"/>
      <color rgb="FF0000FF"/>
      <name val="Calibri"/>
      <family val="2"/>
      <scheme val="minor"/>
    </font>
    <font>
      <sz val="9"/>
      <name val="Calibri"/>
      <family val="2"/>
      <scheme val="minor"/>
    </font>
    <font>
      <sz val="11"/>
      <color rgb="FF0000FF"/>
      <name val="Calibri"/>
      <family val="2"/>
      <scheme val="minor"/>
    </font>
    <font>
      <b/>
      <i/>
      <sz val="14"/>
      <color rgb="FFFF0000"/>
      <name val="Calibri"/>
      <family val="2"/>
      <scheme val="minor"/>
    </font>
  </fonts>
  <fills count="11">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74">
    <border>
      <left/>
      <right/>
      <top/>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style="thick">
        <color auto="1"/>
      </top>
      <bottom/>
      <diagonal/>
    </border>
    <border>
      <left style="medium">
        <color indexed="64"/>
      </left>
      <right style="medium">
        <color indexed="64"/>
      </right>
      <top style="medium">
        <color indexed="64"/>
      </top>
      <bottom style="medium">
        <color indexed="64"/>
      </bottom>
      <diagonal/>
    </border>
    <border>
      <left style="thick">
        <color auto="1"/>
      </left>
      <right/>
      <top/>
      <bottom/>
      <diagonal/>
    </border>
    <border>
      <left/>
      <right style="thick">
        <color auto="1"/>
      </right>
      <top/>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diagonal/>
    </border>
    <border>
      <left/>
      <right style="thick">
        <color auto="1"/>
      </right>
      <top style="thick">
        <color auto="1"/>
      </top>
      <bottom/>
      <diagonal/>
    </border>
    <border>
      <left style="thick">
        <color auto="1"/>
      </left>
      <right style="thin">
        <color auto="1"/>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n">
        <color auto="1"/>
      </top>
      <bottom/>
      <diagonal/>
    </border>
    <border>
      <left/>
      <right/>
      <top style="thin">
        <color auto="1"/>
      </top>
      <bottom/>
      <diagonal/>
    </border>
    <border>
      <left/>
      <right style="thick">
        <color auto="1"/>
      </right>
      <top style="thin">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ck">
        <color auto="1"/>
      </left>
      <right/>
      <top style="medium">
        <color indexed="64"/>
      </top>
      <bottom style="thick">
        <color auto="1"/>
      </bottom>
      <diagonal/>
    </border>
    <border>
      <left/>
      <right/>
      <top style="medium">
        <color indexed="64"/>
      </top>
      <bottom style="thick">
        <color auto="1"/>
      </bottom>
      <diagonal/>
    </border>
    <border>
      <left/>
      <right style="thick">
        <color auto="1"/>
      </right>
      <top style="medium">
        <color indexed="64"/>
      </top>
      <bottom style="thick">
        <color auto="1"/>
      </bottom>
      <diagonal/>
    </border>
    <border>
      <left style="thick">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ck">
        <color auto="1"/>
      </left>
      <right/>
      <top style="thick">
        <color auto="1"/>
      </top>
      <bottom style="thick">
        <color auto="1"/>
      </bottom>
      <diagonal/>
    </border>
    <border>
      <left style="thin">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style="thick">
        <color auto="1"/>
      </left>
      <right/>
      <top style="thin">
        <color auto="1"/>
      </top>
      <bottom style="thick">
        <color auto="1"/>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30">
    <xf numFmtId="0" fontId="0" fillId="0" borderId="0" xfId="0"/>
    <xf numFmtId="0" fontId="0" fillId="5" borderId="9" xfId="0" applyFill="1" applyBorder="1" applyAlignment="1">
      <alignment horizontal="center" vertical="center" wrapText="1"/>
    </xf>
    <xf numFmtId="0" fontId="5" fillId="4" borderId="9" xfId="0" applyFont="1" applyFill="1" applyBorder="1" applyAlignment="1">
      <alignment horizontal="center" wrapText="1"/>
    </xf>
    <xf numFmtId="10" fontId="0" fillId="0" borderId="9" xfId="2" applyNumberFormat="1" applyFont="1" applyBorder="1" applyAlignment="1">
      <alignment horizontal="center"/>
    </xf>
    <xf numFmtId="164" fontId="0" fillId="0" borderId="9" xfId="2" applyNumberFormat="1" applyFont="1" applyFill="1" applyBorder="1" applyAlignment="1">
      <alignment horizontal="center"/>
    </xf>
    <xf numFmtId="10" fontId="0" fillId="0" borderId="9" xfId="2" applyNumberFormat="1" applyFont="1" applyBorder="1"/>
    <xf numFmtId="165" fontId="0" fillId="0" borderId="9" xfId="1" applyNumberFormat="1" applyFont="1" applyFill="1" applyBorder="1"/>
    <xf numFmtId="165" fontId="0" fillId="0" borderId="9" xfId="1" applyNumberFormat="1" applyFont="1" applyFill="1" applyBorder="1" applyAlignment="1">
      <alignment horizontal="center"/>
    </xf>
    <xf numFmtId="0" fontId="0" fillId="0" borderId="10" xfId="0" applyBorder="1"/>
    <xf numFmtId="44" fontId="0" fillId="3" borderId="14" xfId="1" applyFont="1" applyFill="1" applyBorder="1" applyAlignment="1">
      <alignment horizontal="center" vertical="center" wrapText="1"/>
    </xf>
    <xf numFmtId="0" fontId="0" fillId="6" borderId="12" xfId="0" applyFill="1" applyBorder="1"/>
    <xf numFmtId="0" fontId="0" fillId="3" borderId="15"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6" xfId="0" applyFill="1" applyBorder="1" applyAlignment="1">
      <alignment horizontal="center" vertical="center" wrapText="1"/>
    </xf>
    <xf numFmtId="0" fontId="0" fillId="0" borderId="0" xfId="0" applyAlignment="1">
      <alignment vertical="center"/>
    </xf>
    <xf numFmtId="9" fontId="0" fillId="0" borderId="0" xfId="2" applyFont="1"/>
    <xf numFmtId="44" fontId="0" fillId="0" borderId="0" xfId="1" applyFont="1"/>
    <xf numFmtId="0" fontId="0" fillId="0" borderId="0" xfId="0" applyAlignment="1">
      <alignment wrapText="1"/>
    </xf>
    <xf numFmtId="0" fontId="0" fillId="4" borderId="9" xfId="0" applyFill="1" applyBorder="1" applyAlignment="1">
      <alignment horizontal="center" vertical="center" wrapText="1"/>
    </xf>
    <xf numFmtId="44" fontId="0" fillId="0" borderId="0" xfId="0" applyNumberFormat="1"/>
    <xf numFmtId="0" fontId="0" fillId="3" borderId="7" xfId="0" applyFill="1" applyBorder="1" applyAlignment="1">
      <alignment horizontal="center" vertical="center" wrapText="1"/>
    </xf>
    <xf numFmtId="0" fontId="0" fillId="4" borderId="10" xfId="0" applyFill="1" applyBorder="1" applyAlignment="1">
      <alignment horizontal="center" vertical="center" wrapText="1"/>
    </xf>
    <xf numFmtId="44" fontId="0" fillId="3" borderId="7" xfId="1" applyFont="1" applyFill="1" applyBorder="1" applyAlignment="1">
      <alignment horizontal="center" vertical="center" wrapText="1"/>
    </xf>
    <xf numFmtId="9" fontId="0" fillId="0" borderId="9" xfId="2" applyFont="1" applyFill="1" applyBorder="1" applyAlignment="1">
      <alignment horizontal="center"/>
    </xf>
    <xf numFmtId="9" fontId="0" fillId="0" borderId="10" xfId="2" applyFont="1" applyFill="1" applyBorder="1" applyAlignment="1">
      <alignment horizontal="center"/>
    </xf>
    <xf numFmtId="10" fontId="0" fillId="0" borderId="9" xfId="2" applyNumberFormat="1" applyFont="1" applyFill="1" applyBorder="1" applyAlignment="1">
      <alignment horizontal="center"/>
    </xf>
    <xf numFmtId="165" fontId="0" fillId="0" borderId="10" xfId="1" applyNumberFormat="1" applyFont="1" applyFill="1" applyBorder="1"/>
    <xf numFmtId="44" fontId="0" fillId="3" borderId="13" xfId="1" applyFont="1" applyFill="1" applyBorder="1" applyAlignment="1">
      <alignment horizontal="center" vertical="center" wrapText="1"/>
    </xf>
    <xf numFmtId="10" fontId="0" fillId="0" borderId="43" xfId="2" applyNumberFormat="1" applyFont="1" applyFill="1" applyBorder="1" applyAlignment="1">
      <alignment horizontal="center"/>
    </xf>
    <xf numFmtId="0" fontId="0" fillId="0" borderId="7" xfId="0" applyBorder="1"/>
    <xf numFmtId="0" fontId="0" fillId="0" borderId="9" xfId="0" applyBorder="1"/>
    <xf numFmtId="0" fontId="0" fillId="0" borderId="13" xfId="0" applyBorder="1"/>
    <xf numFmtId="0" fontId="0" fillId="0" borderId="43" xfId="0" applyBorder="1"/>
    <xf numFmtId="0" fontId="0" fillId="0" borderId="44" xfId="0" applyBorder="1"/>
    <xf numFmtId="0" fontId="0" fillId="0" borderId="47" xfId="0" applyBorder="1"/>
    <xf numFmtId="0" fontId="0" fillId="0" borderId="48" xfId="0" applyBorder="1"/>
    <xf numFmtId="0" fontId="0" fillId="0" borderId="49" xfId="0" applyBorder="1"/>
    <xf numFmtId="0" fontId="6" fillId="0" borderId="0" xfId="0" applyFont="1" applyAlignment="1">
      <alignment wrapText="1"/>
    </xf>
    <xf numFmtId="165" fontId="0" fillId="0" borderId="0" xfId="0" applyNumberFormat="1"/>
    <xf numFmtId="0" fontId="2" fillId="0" borderId="0" xfId="0" applyFont="1" applyAlignment="1">
      <alignment vertical="center"/>
    </xf>
    <xf numFmtId="0" fontId="6" fillId="0" borderId="0" xfId="0" applyFont="1" applyAlignment="1">
      <alignment vertical="center" wrapText="1"/>
    </xf>
    <xf numFmtId="44" fontId="0" fillId="6" borderId="10" xfId="0" applyNumberFormat="1" applyFill="1" applyBorder="1"/>
    <xf numFmtId="165" fontId="0" fillId="6" borderId="10" xfId="0" applyNumberFormat="1" applyFill="1" applyBorder="1"/>
    <xf numFmtId="0" fontId="0" fillId="0" borderId="0" xfId="2" applyNumberFormat="1" applyFont="1"/>
    <xf numFmtId="0" fontId="0" fillId="0" borderId="0" xfId="1" applyNumberFormat="1" applyFont="1"/>
    <xf numFmtId="166" fontId="0" fillId="0" borderId="0" xfId="2" applyNumberFormat="1" applyFont="1"/>
    <xf numFmtId="0" fontId="0" fillId="0" borderId="14" xfId="0" applyBorder="1" applyAlignment="1">
      <alignment vertical="center"/>
    </xf>
    <xf numFmtId="0" fontId="2" fillId="7" borderId="19" xfId="0" applyFont="1" applyFill="1" applyBorder="1"/>
    <xf numFmtId="0" fontId="2" fillId="0" borderId="22" xfId="0" applyFont="1" applyBorder="1" applyAlignment="1">
      <alignment vertical="center"/>
    </xf>
    <xf numFmtId="0" fontId="2" fillId="0" borderId="24" xfId="0" applyFont="1" applyBorder="1" applyAlignment="1">
      <alignment vertical="center"/>
    </xf>
    <xf numFmtId="9" fontId="0" fillId="0" borderId="0" xfId="2" applyFont="1" applyFill="1"/>
    <xf numFmtId="0" fontId="0" fillId="0" borderId="0" xfId="2" applyNumberFormat="1" applyFont="1" applyFill="1"/>
    <xf numFmtId="0" fontId="0" fillId="0" borderId="0" xfId="1" applyNumberFormat="1" applyFont="1" applyFill="1"/>
    <xf numFmtId="166" fontId="0" fillId="0" borderId="0" xfId="2" applyNumberFormat="1" applyFont="1" applyFill="1"/>
    <xf numFmtId="0" fontId="0" fillId="6" borderId="10" xfId="0" applyFill="1" applyBorder="1"/>
    <xf numFmtId="0" fontId="2" fillId="7" borderId="67" xfId="0" applyFont="1" applyFill="1" applyBorder="1"/>
    <xf numFmtId="0" fontId="2" fillId="10" borderId="0" xfId="0" applyFont="1" applyFill="1" applyAlignment="1">
      <alignment wrapText="1"/>
    </xf>
    <xf numFmtId="0" fontId="9" fillId="0" borderId="0" xfId="0" applyFont="1" applyAlignment="1">
      <alignment wrapText="1"/>
    </xf>
    <xf numFmtId="0" fontId="2" fillId="0" borderId="7" xfId="0" applyFont="1" applyBorder="1" applyAlignment="1">
      <alignment vertical="center"/>
    </xf>
    <xf numFmtId="0" fontId="0" fillId="0" borderId="41" xfId="0" applyBorder="1"/>
    <xf numFmtId="0" fontId="0" fillId="0" borderId="11" xfId="0" applyBorder="1"/>
    <xf numFmtId="0" fontId="0" fillId="0" borderId="42" xfId="0" applyBorder="1"/>
    <xf numFmtId="0" fontId="2" fillId="0" borderId="13" xfId="0" applyFont="1" applyBorder="1" applyAlignment="1">
      <alignment vertical="center"/>
    </xf>
    <xf numFmtId="0" fontId="2" fillId="4" borderId="1" xfId="0" applyFont="1" applyFill="1" applyBorder="1" applyAlignment="1">
      <alignment vertical="center"/>
    </xf>
    <xf numFmtId="0" fontId="0" fillId="4" borderId="2" xfId="0" applyFill="1" applyBorder="1"/>
    <xf numFmtId="0" fontId="0" fillId="4" borderId="3" xfId="0" applyFill="1" applyBorder="1"/>
    <xf numFmtId="0" fontId="0" fillId="9" borderId="21" xfId="0" applyFill="1" applyBorder="1" applyProtection="1">
      <protection locked="0"/>
    </xf>
    <xf numFmtId="44" fontId="0" fillId="9" borderId="23" xfId="1" applyFont="1" applyFill="1" applyBorder="1" applyProtection="1">
      <protection locked="0"/>
    </xf>
    <xf numFmtId="9" fontId="0" fillId="9" borderId="23" xfId="2" applyFont="1" applyFill="1" applyBorder="1" applyProtection="1">
      <protection locked="0"/>
    </xf>
    <xf numFmtId="44" fontId="0" fillId="9" borderId="26" xfId="1" applyFont="1" applyFill="1" applyBorder="1" applyProtection="1">
      <protection locked="0"/>
    </xf>
    <xf numFmtId="0" fontId="0" fillId="9" borderId="24" xfId="0" applyFill="1" applyBorder="1" applyProtection="1">
      <protection locked="0"/>
    </xf>
    <xf numFmtId="0" fontId="0" fillId="9" borderId="25" xfId="0" applyFill="1" applyBorder="1" applyProtection="1">
      <protection locked="0"/>
    </xf>
    <xf numFmtId="44" fontId="0" fillId="0" borderId="10" xfId="1" applyFont="1" applyFill="1" applyBorder="1"/>
    <xf numFmtId="44" fontId="0" fillId="0" borderId="44" xfId="1" applyFont="1" applyFill="1" applyBorder="1"/>
    <xf numFmtId="44" fontId="0" fillId="0" borderId="9" xfId="1" applyFont="1" applyFill="1" applyBorder="1"/>
    <xf numFmtId="44" fontId="0" fillId="0" borderId="9" xfId="1" applyFont="1" applyFill="1" applyBorder="1" applyAlignment="1">
      <alignment horizontal="center"/>
    </xf>
    <xf numFmtId="0" fontId="0" fillId="9" borderId="27" xfId="0" applyFill="1" applyBorder="1"/>
    <xf numFmtId="0" fontId="0" fillId="8" borderId="28" xfId="0" applyFill="1" applyBorder="1"/>
    <xf numFmtId="0" fontId="0" fillId="8" borderId="19" xfId="0" applyFill="1" applyBorder="1" applyAlignment="1">
      <alignment horizontal="left"/>
    </xf>
    <xf numFmtId="0" fontId="0" fillId="8" borderId="22" xfId="0" applyFill="1" applyBorder="1"/>
    <xf numFmtId="44" fontId="0" fillId="8" borderId="23" xfId="0" applyNumberFormat="1" applyFill="1" applyBorder="1"/>
    <xf numFmtId="0" fontId="0" fillId="8" borderId="24" xfId="0" applyFill="1" applyBorder="1"/>
    <xf numFmtId="9" fontId="0" fillId="0" borderId="0" xfId="2" applyFont="1" applyFill="1" applyBorder="1" applyProtection="1"/>
    <xf numFmtId="44" fontId="0" fillId="0" borderId="0" xfId="1" applyFont="1" applyFill="1" applyBorder="1" applyProtection="1"/>
    <xf numFmtId="0" fontId="0" fillId="8" borderId="19" xfId="0" applyFill="1" applyBorder="1" applyAlignment="1">
      <alignment wrapText="1"/>
    </xf>
    <xf numFmtId="0" fontId="0" fillId="8" borderId="21" xfId="0" applyFill="1" applyBorder="1"/>
    <xf numFmtId="0" fontId="0" fillId="8" borderId="19" xfId="0" applyFill="1" applyBorder="1"/>
    <xf numFmtId="44" fontId="0" fillId="8" borderId="21" xfId="1" applyFont="1" applyFill="1" applyBorder="1" applyProtection="1"/>
    <xf numFmtId="2" fontId="0" fillId="8" borderId="24" xfId="0" applyNumberFormat="1" applyFill="1" applyBorder="1"/>
    <xf numFmtId="44" fontId="0" fillId="8" borderId="26" xfId="0" applyNumberFormat="1" applyFill="1" applyBorder="1"/>
    <xf numFmtId="44" fontId="0" fillId="8" borderId="26" xfId="1" applyFont="1" applyFill="1" applyBorder="1" applyProtection="1"/>
    <xf numFmtId="0" fontId="0" fillId="8" borderId="17" xfId="0" applyFill="1" applyBorder="1"/>
    <xf numFmtId="44" fontId="0" fillId="8" borderId="18" xfId="0" applyNumberFormat="1" applyFill="1" applyBorder="1"/>
    <xf numFmtId="44" fontId="0" fillId="8" borderId="21" xfId="0" applyNumberFormat="1" applyFill="1" applyBorder="1"/>
    <xf numFmtId="0" fontId="0" fillId="8" borderId="20" xfId="0" applyFill="1" applyBorder="1"/>
    <xf numFmtId="0" fontId="0" fillId="8" borderId="24" xfId="0" applyFill="1" applyBorder="1" applyAlignment="1">
      <alignment horizontal="left"/>
    </xf>
    <xf numFmtId="165" fontId="0" fillId="8" borderId="26" xfId="0" applyNumberFormat="1" applyFill="1" applyBorder="1"/>
    <xf numFmtId="0" fontId="0" fillId="0" borderId="0" xfId="0" applyAlignment="1">
      <alignment horizontal="left"/>
    </xf>
    <xf numFmtId="0" fontId="0" fillId="8" borderId="17" xfId="0" applyFill="1" applyBorder="1" applyAlignment="1">
      <alignment horizontal="left"/>
    </xf>
    <xf numFmtId="0" fontId="0" fillId="8" borderId="20" xfId="0" applyFill="1" applyBorder="1" applyAlignment="1">
      <alignment horizontal="center" vertical="center" wrapText="1"/>
    </xf>
    <xf numFmtId="0" fontId="0" fillId="8" borderId="9" xfId="0" applyFill="1" applyBorder="1" applyAlignment="1">
      <alignment horizontal="center" vertical="center" wrapText="1"/>
    </xf>
    <xf numFmtId="0" fontId="10" fillId="8" borderId="22" xfId="0" applyFont="1" applyFill="1" applyBorder="1" applyAlignment="1">
      <alignment horizontal="center" vertical="center" wrapText="1"/>
    </xf>
    <xf numFmtId="0" fontId="0" fillId="8" borderId="9" xfId="0" applyFill="1" applyBorder="1"/>
    <xf numFmtId="0" fontId="0" fillId="8" borderId="23" xfId="0" applyFill="1" applyBorder="1"/>
    <xf numFmtId="10" fontId="1" fillId="8" borderId="24" xfId="2" applyNumberFormat="1" applyFont="1" applyFill="1" applyBorder="1" applyAlignment="1" applyProtection="1">
      <alignment horizontal="center"/>
    </xf>
    <xf numFmtId="44" fontId="1" fillId="8" borderId="25" xfId="1" applyFont="1" applyFill="1" applyBorder="1" applyAlignment="1" applyProtection="1">
      <alignment horizontal="center"/>
    </xf>
    <xf numFmtId="165" fontId="1" fillId="8" borderId="26" xfId="1" applyNumberFormat="1" applyFont="1" applyFill="1" applyBorder="1" applyAlignment="1" applyProtection="1">
      <alignment horizontal="center"/>
    </xf>
    <xf numFmtId="10" fontId="1" fillId="0" borderId="0" xfId="2" applyNumberFormat="1" applyFont="1" applyFill="1" applyBorder="1" applyAlignment="1" applyProtection="1">
      <alignment horizontal="center"/>
    </xf>
    <xf numFmtId="164" fontId="1" fillId="0" borderId="0" xfId="2" applyNumberFormat="1" applyFont="1" applyFill="1" applyBorder="1" applyAlignment="1" applyProtection="1">
      <alignment horizontal="center"/>
    </xf>
    <xf numFmtId="0" fontId="0" fillId="8" borderId="22" xfId="0" applyFill="1" applyBorder="1" applyAlignment="1">
      <alignment wrapText="1"/>
    </xf>
    <xf numFmtId="0" fontId="0" fillId="8" borderId="9" xfId="0" applyFill="1" applyBorder="1" applyAlignment="1">
      <alignment wrapText="1"/>
    </xf>
    <xf numFmtId="0" fontId="0" fillId="8" borderId="23" xfId="0" applyFill="1" applyBorder="1" applyAlignment="1">
      <alignment wrapText="1"/>
    </xf>
    <xf numFmtId="9" fontId="0" fillId="8" borderId="25" xfId="2" applyFont="1" applyFill="1" applyBorder="1" applyProtection="1"/>
    <xf numFmtId="0" fontId="0" fillId="8" borderId="25" xfId="0" applyFill="1" applyBorder="1"/>
    <xf numFmtId="9" fontId="0" fillId="8" borderId="25" xfId="0" applyNumberFormat="1" applyFill="1" applyBorder="1"/>
    <xf numFmtId="0" fontId="0" fillId="8" borderId="25" xfId="2" applyNumberFormat="1" applyFont="1" applyFill="1" applyBorder="1" applyProtection="1"/>
    <xf numFmtId="0" fontId="0" fillId="0" borderId="0" xfId="2" applyNumberFormat="1" applyFont="1" applyFill="1" applyBorder="1" applyProtection="1"/>
    <xf numFmtId="1" fontId="0" fillId="8" borderId="18" xfId="2" applyNumberFormat="1" applyFont="1" applyFill="1" applyBorder="1" applyProtection="1"/>
    <xf numFmtId="0" fontId="0" fillId="8" borderId="30" xfId="0" applyFill="1" applyBorder="1"/>
    <xf numFmtId="0" fontId="0" fillId="8" borderId="30" xfId="2" applyNumberFormat="1" applyFont="1" applyFill="1" applyBorder="1" applyProtection="1"/>
    <xf numFmtId="44" fontId="0" fillId="8" borderId="30" xfId="1" applyFont="1" applyFill="1" applyBorder="1" applyProtection="1"/>
    <xf numFmtId="0" fontId="2" fillId="0" borderId="0" xfId="0" applyFont="1"/>
    <xf numFmtId="0" fontId="0" fillId="8" borderId="19" xfId="0" applyFill="1" applyBorder="1" applyAlignment="1">
      <alignment horizontal="center" wrapText="1"/>
    </xf>
    <xf numFmtId="0" fontId="0" fillId="8" borderId="22" xfId="0" applyFill="1" applyBorder="1" applyAlignment="1">
      <alignment horizontal="center" wrapText="1"/>
    </xf>
    <xf numFmtId="0" fontId="0" fillId="8" borderId="20" xfId="0" applyFill="1" applyBorder="1" applyAlignment="1">
      <alignment horizontal="center" vertical="center" wrapText="1"/>
    </xf>
    <xf numFmtId="0" fontId="0" fillId="8" borderId="9" xfId="0" applyFill="1" applyBorder="1" applyAlignment="1">
      <alignment horizontal="center" vertical="center" wrapText="1"/>
    </xf>
    <xf numFmtId="0" fontId="0" fillId="8" borderId="21"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20" xfId="0" applyFill="1" applyBorder="1" applyAlignment="1">
      <alignment horizontal="center" wrapText="1"/>
    </xf>
    <xf numFmtId="0" fontId="0" fillId="8" borderId="21" xfId="0" applyFill="1" applyBorder="1" applyAlignment="1">
      <alignment horizontal="center" wrapText="1"/>
    </xf>
    <xf numFmtId="44" fontId="0" fillId="8" borderId="9" xfId="0" applyNumberFormat="1" applyFill="1" applyBorder="1" applyAlignment="1">
      <alignment horizontal="center" vertical="center" wrapText="1"/>
    </xf>
    <xf numFmtId="44" fontId="0" fillId="8" borderId="9" xfId="0" applyNumberFormat="1" applyFill="1" applyBorder="1" applyAlignment="1">
      <alignment horizontal="center" vertical="center"/>
    </xf>
    <xf numFmtId="0" fontId="0" fillId="8" borderId="9" xfId="0" applyFill="1" applyBorder="1" applyAlignment="1">
      <alignment horizontal="center" vertical="center"/>
    </xf>
    <xf numFmtId="0" fontId="2" fillId="4" borderId="73" xfId="0" applyFont="1" applyFill="1" applyBorder="1" applyAlignment="1">
      <alignment vertical="center" wrapText="1"/>
    </xf>
    <xf numFmtId="0" fontId="0" fillId="4" borderId="71" xfId="0" applyFill="1" applyBorder="1" applyAlignment="1">
      <alignment wrapText="1"/>
    </xf>
    <xf numFmtId="0" fontId="0" fillId="4" borderId="72" xfId="0" applyFill="1" applyBorder="1" applyAlignment="1">
      <alignment wrapText="1"/>
    </xf>
    <xf numFmtId="0" fontId="6" fillId="0" borderId="12"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0" xfId="0" applyFont="1" applyBorder="1" applyAlignment="1">
      <alignment vertical="center" wrapText="1"/>
    </xf>
    <xf numFmtId="0" fontId="6" fillId="0" borderId="71" xfId="0" applyFont="1" applyBorder="1" applyAlignment="1">
      <alignment vertical="center" wrapText="1"/>
    </xf>
    <xf numFmtId="0" fontId="6" fillId="0" borderId="72" xfId="0" applyFont="1" applyBorder="1" applyAlignment="1">
      <alignment vertical="center" wrapText="1"/>
    </xf>
    <xf numFmtId="0" fontId="2" fillId="0" borderId="69" xfId="0" applyFont="1" applyBorder="1" applyAlignment="1">
      <alignment horizontal="left" wrapText="1"/>
    </xf>
    <xf numFmtId="0" fontId="0" fillId="0" borderId="48" xfId="0" applyBorder="1" applyAlignment="1">
      <alignment horizontal="left" wrapText="1"/>
    </xf>
    <xf numFmtId="0" fontId="0" fillId="0" borderId="49" xfId="0" applyBorder="1" applyAlignment="1">
      <alignment horizontal="left" wrapText="1"/>
    </xf>
    <xf numFmtId="0" fontId="2" fillId="4" borderId="4" xfId="0" applyFont="1" applyFill="1" applyBorder="1" applyAlignment="1">
      <alignment vertical="center" wrapText="1"/>
    </xf>
    <xf numFmtId="0" fontId="0" fillId="4" borderId="5" xfId="0" applyFill="1" applyBorder="1" applyAlignment="1">
      <alignment wrapText="1"/>
    </xf>
    <xf numFmtId="0" fontId="0" fillId="4" borderId="6" xfId="0" applyFill="1" applyBorder="1" applyAlignment="1">
      <alignment wrapText="1"/>
    </xf>
    <xf numFmtId="0" fontId="6" fillId="0" borderId="4" xfId="0" applyFont="1" applyBorder="1" applyAlignment="1">
      <alignment wrapText="1"/>
    </xf>
    <xf numFmtId="0" fontId="7" fillId="0" borderId="5" xfId="0" applyFont="1" applyBorder="1"/>
    <xf numFmtId="0" fontId="0" fillId="0" borderId="6" xfId="0" applyBorder="1"/>
    <xf numFmtId="0" fontId="2" fillId="0" borderId="29" xfId="0" applyFont="1"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31" xfId="0" applyBorder="1" applyAlignment="1">
      <alignment horizontal="left" vertical="top" wrapText="1"/>
    </xf>
    <xf numFmtId="0" fontId="0" fillId="0" borderId="0" xfId="0" applyAlignment="1">
      <alignment horizontal="left" vertical="top" wrapText="1"/>
    </xf>
    <xf numFmtId="0" fontId="0" fillId="0" borderId="32" xfId="0" applyBorder="1" applyAlignment="1">
      <alignment horizontal="left" vertical="top" wrapText="1"/>
    </xf>
    <xf numFmtId="0" fontId="0" fillId="0" borderId="5" xfId="0" applyBorder="1" applyAlignment="1">
      <alignment wrapText="1"/>
    </xf>
    <xf numFmtId="0" fontId="6" fillId="6" borderId="50" xfId="0" applyFont="1" applyFill="1" applyBorder="1" applyAlignment="1">
      <alignment horizontal="left" wrapText="1"/>
    </xf>
    <xf numFmtId="0" fontId="6" fillId="6" borderId="51" xfId="0" applyFont="1" applyFill="1" applyBorder="1" applyAlignment="1">
      <alignment horizontal="left" wrapText="1"/>
    </xf>
    <xf numFmtId="0" fontId="6" fillId="6" borderId="52" xfId="0" applyFont="1" applyFill="1" applyBorder="1" applyAlignment="1">
      <alignment horizontal="left" wrapText="1"/>
    </xf>
    <xf numFmtId="0" fontId="6" fillId="6" borderId="53" xfId="0" applyFont="1" applyFill="1" applyBorder="1" applyAlignment="1">
      <alignment horizontal="left" wrapText="1"/>
    </xf>
    <xf numFmtId="0" fontId="6" fillId="6" borderId="54" xfId="0" applyFont="1" applyFill="1" applyBorder="1" applyAlignment="1">
      <alignment horizontal="left" wrapText="1"/>
    </xf>
    <xf numFmtId="0" fontId="6" fillId="6" borderId="55" xfId="0" applyFont="1" applyFill="1" applyBorder="1" applyAlignment="1">
      <alignment horizontal="left" wrapText="1"/>
    </xf>
    <xf numFmtId="0" fontId="0" fillId="0" borderId="29" xfId="0" applyBorder="1" applyAlignment="1">
      <alignment horizontal="left" vertical="top" wrapText="1"/>
    </xf>
    <xf numFmtId="0" fontId="2" fillId="7" borderId="68" xfId="0" applyFont="1" applyFill="1" applyBorder="1" applyAlignment="1">
      <alignment wrapText="1"/>
    </xf>
    <xf numFmtId="0" fontId="2" fillId="7" borderId="2" xfId="0" applyFont="1" applyFill="1" applyBorder="1" applyAlignment="1">
      <alignment wrapText="1"/>
    </xf>
    <xf numFmtId="0" fontId="2" fillId="7" borderId="3" xfId="0" applyFont="1" applyFill="1" applyBorder="1" applyAlignment="1">
      <alignment wrapText="1"/>
    </xf>
    <xf numFmtId="0" fontId="8" fillId="0" borderId="4" xfId="0" applyFont="1" applyBorder="1" applyAlignment="1">
      <alignment wrapText="1"/>
    </xf>
    <xf numFmtId="0" fontId="9" fillId="0" borderId="5" xfId="0" applyFont="1" applyBorder="1" applyAlignment="1">
      <alignment wrapText="1"/>
    </xf>
    <xf numFmtId="0" fontId="9" fillId="0" borderId="6" xfId="0" applyFont="1" applyBorder="1" applyAlignment="1">
      <alignment wrapText="1"/>
    </xf>
    <xf numFmtId="0" fontId="0" fillId="0" borderId="6" xfId="0" applyBorder="1" applyAlignment="1">
      <alignment wrapText="1"/>
    </xf>
    <xf numFmtId="0" fontId="2" fillId="0" borderId="6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48" xfId="0" applyFont="1" applyBorder="1" applyAlignment="1">
      <alignment horizontal="left" wrapText="1"/>
    </xf>
    <xf numFmtId="0" fontId="2" fillId="0" borderId="49" xfId="0" applyFont="1" applyBorder="1" applyAlignment="1">
      <alignment horizontal="left"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17" fontId="3" fillId="2" borderId="4" xfId="0" applyNumberFormat="1" applyFont="1" applyFill="1" applyBorder="1" applyAlignment="1">
      <alignment horizontal="center" vertical="center"/>
    </xf>
    <xf numFmtId="0" fontId="0" fillId="0" borderId="5" xfId="0" applyBorder="1" applyAlignment="1">
      <alignment horizontal="center" vertical="center"/>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0" fillId="3" borderId="7" xfId="0" applyFill="1" applyBorder="1" applyAlignment="1">
      <alignment horizontal="center" vertical="center" wrapText="1"/>
    </xf>
    <xf numFmtId="0" fontId="0" fillId="4" borderId="8" xfId="0" applyFill="1" applyBorder="1" applyAlignment="1">
      <alignment horizontal="center" wrapText="1"/>
    </xf>
    <xf numFmtId="0" fontId="0" fillId="0" borderId="11" xfId="0" applyBorder="1" applyAlignment="1">
      <alignment horizontal="center" wrapText="1"/>
    </xf>
    <xf numFmtId="0" fontId="0" fillId="4" borderId="9" xfId="0" applyFill="1" applyBorder="1" applyAlignment="1">
      <alignment horizontal="center" vertical="center" wrapText="1"/>
    </xf>
    <xf numFmtId="0" fontId="0" fillId="0" borderId="9" xfId="0" applyBorder="1" applyAlignment="1">
      <alignment horizontal="center" vertical="center" wrapText="1"/>
    </xf>
    <xf numFmtId="0" fontId="0" fillId="4" borderId="10"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8" xfId="0" applyFill="1" applyBorder="1" applyAlignment="1">
      <alignment horizontal="center" vertical="center" wrapText="1"/>
    </xf>
    <xf numFmtId="0" fontId="0" fillId="3" borderId="41" xfId="0"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0" fillId="4" borderId="37" xfId="0" applyFill="1" applyBorder="1" applyAlignment="1">
      <alignment horizontal="center" vertical="center" wrapText="1"/>
    </xf>
    <xf numFmtId="0" fontId="0" fillId="4" borderId="40" xfId="0" applyFill="1" applyBorder="1" applyAlignment="1">
      <alignment horizontal="center" vertical="center" wrapText="1"/>
    </xf>
    <xf numFmtId="0" fontId="0" fillId="4" borderId="42" xfId="0" applyFill="1" applyBorder="1" applyAlignment="1">
      <alignment horizontal="center" vertical="center" wrapText="1"/>
    </xf>
    <xf numFmtId="0" fontId="6" fillId="0" borderId="60" xfId="0" applyFont="1" applyBorder="1" applyAlignment="1">
      <alignment vertical="center" wrapText="1"/>
    </xf>
    <xf numFmtId="0" fontId="4" fillId="0" borderId="2" xfId="0" applyFont="1" applyBorder="1" applyAlignment="1">
      <alignment horizontal="center"/>
    </xf>
    <xf numFmtId="0" fontId="0" fillId="0" borderId="3" xfId="0" applyBorder="1"/>
    <xf numFmtId="0" fontId="6" fillId="0" borderId="61" xfId="0" applyFont="1" applyBorder="1" applyAlignment="1">
      <alignment vertical="center" wrapText="1"/>
    </xf>
    <xf numFmtId="0" fontId="6" fillId="0" borderId="62" xfId="0" applyFont="1" applyBorder="1" applyAlignment="1">
      <alignment vertical="center" wrapText="1"/>
    </xf>
    <xf numFmtId="0" fontId="6" fillId="0" borderId="63" xfId="0" applyFont="1" applyBorder="1" applyAlignment="1">
      <alignment vertical="center" wrapText="1"/>
    </xf>
    <xf numFmtId="0" fontId="2" fillId="0" borderId="64" xfId="0" applyFont="1" applyBorder="1" applyAlignment="1">
      <alignment horizontal="left" wrapText="1"/>
    </xf>
    <xf numFmtId="0" fontId="0" fillId="0" borderId="65" xfId="0" applyBorder="1" applyAlignment="1">
      <alignment horizontal="left" wrapText="1"/>
    </xf>
    <xf numFmtId="0" fontId="0" fillId="0" borderId="66" xfId="0" applyBorder="1" applyAlignment="1">
      <alignment horizontal="left" wrapText="1"/>
    </xf>
    <xf numFmtId="0" fontId="0" fillId="0" borderId="29"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31" xfId="0" applyBorder="1" applyAlignment="1">
      <alignment vertical="top" wrapText="1"/>
    </xf>
    <xf numFmtId="0" fontId="0" fillId="0" borderId="0" xfId="0" applyAlignment="1">
      <alignment vertical="top" wrapText="1"/>
    </xf>
    <xf numFmtId="0" fontId="0" fillId="0" borderId="32" xfId="0" applyBorder="1" applyAlignment="1">
      <alignment vertical="top" wrapText="1"/>
    </xf>
    <xf numFmtId="0" fontId="0" fillId="0" borderId="31" xfId="0" applyBorder="1" applyAlignment="1">
      <alignment wrapText="1"/>
    </xf>
    <xf numFmtId="0" fontId="0" fillId="0" borderId="0" xfId="0" applyAlignment="1">
      <alignment wrapText="1"/>
    </xf>
    <xf numFmtId="0" fontId="0" fillId="0" borderId="32" xfId="0" applyBorder="1" applyAlignment="1">
      <alignment wrapText="1"/>
    </xf>
    <xf numFmtId="0" fontId="0" fillId="0" borderId="60" xfId="0" applyBorder="1" applyAlignment="1">
      <alignment wrapText="1"/>
    </xf>
    <xf numFmtId="0" fontId="2" fillId="7" borderId="56" xfId="0" applyFont="1" applyFill="1" applyBorder="1" applyAlignment="1">
      <alignment wrapText="1"/>
    </xf>
    <xf numFmtId="0" fontId="2" fillId="7" borderId="57" xfId="0" applyFont="1" applyFill="1" applyBorder="1" applyAlignment="1">
      <alignment wrapText="1"/>
    </xf>
    <xf numFmtId="0" fontId="2" fillId="7" borderId="58" xfId="0" applyFont="1" applyFill="1" applyBorder="1" applyAlignment="1">
      <alignment wrapText="1"/>
    </xf>
    <xf numFmtId="0" fontId="8" fillId="0" borderId="59" xfId="0" applyFont="1" applyBorder="1" applyAlignment="1">
      <alignment wrapText="1"/>
    </xf>
    <xf numFmtId="0" fontId="9" fillId="0" borderId="60" xfId="0" applyFont="1" applyBorder="1" applyAlignment="1">
      <alignment wrapText="1"/>
    </xf>
    <xf numFmtId="0" fontId="2" fillId="0" borderId="29" xfId="0" applyFont="1" applyBorder="1" applyAlignment="1">
      <alignment horizontal="left" wrapText="1"/>
    </xf>
    <xf numFmtId="0" fontId="2" fillId="0" borderId="45" xfId="0" applyFont="1" applyBorder="1" applyAlignment="1">
      <alignment horizontal="left" wrapText="1"/>
    </xf>
    <xf numFmtId="0" fontId="2" fillId="0" borderId="46" xfId="0" applyFont="1" applyBorder="1" applyAlignment="1">
      <alignment horizontal="left" wrapText="1"/>
    </xf>
    <xf numFmtId="0" fontId="2" fillId="0" borderId="33" xfId="0" applyFont="1" applyBorder="1" applyAlignment="1">
      <alignment horizontal="left" wrapText="1"/>
    </xf>
    <xf numFmtId="0" fontId="2" fillId="0" borderId="34" xfId="0" applyFont="1" applyBorder="1" applyAlignment="1">
      <alignment horizontal="left" wrapText="1"/>
    </xf>
    <xf numFmtId="0" fontId="2" fillId="0" borderId="35" xfId="0" applyFont="1" applyBorder="1" applyAlignment="1">
      <alignment horizontal="left" wrapText="1"/>
    </xf>
  </cellXfs>
  <cellStyles count="3">
    <cellStyle name="Currency" xfId="1" builtinId="4"/>
    <cellStyle name="Normal" xfId="0" builtinId="0"/>
    <cellStyle name="Percent" xfId="2" builtinId="5"/>
  </cellStyles>
  <dxfs count="20">
    <dxf>
      <font>
        <b val="0"/>
        <i val="0"/>
        <strike val="0"/>
        <condense val="0"/>
        <extend val="0"/>
        <outline val="0"/>
        <shadow val="0"/>
        <u val="none"/>
        <vertAlign val="baseline"/>
        <sz val="11"/>
        <color theme="1"/>
        <name val="Calibri"/>
        <family val="2"/>
        <scheme val="minor"/>
      </font>
      <numFmt numFmtId="166" formatCode="&quot;$&quot;#,##0.00"/>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0" formatCode="General"/>
    </dxf>
    <dxf>
      <numFmt numFmtId="0" formatCode="General"/>
    </dxf>
    <dxf>
      <numFmt numFmtId="165" formatCode="_(&quot;$&quot;* #,##0_);_(&quot;$&quot;* \(#,##0\);_(&quot;$&quot;* &quot;-&quot;??_);_(@_)"/>
      <fill>
        <patternFill patternType="solid">
          <fgColor indexed="64"/>
          <bgColor theme="0" tint="-4.9989318521683403E-2"/>
        </patternFill>
      </fill>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65" formatCode="_(&quot;$&quot;* #,##0_);_(&quot;$&quot;* \(#,##0\);_(&quot;$&quot;* &quot;-&quot;??_);_(@_)"/>
      <fill>
        <patternFill patternType="none">
          <fgColor indexed="64"/>
          <bgColor indexed="65"/>
        </patternFill>
      </fill>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numFmt numFmtId="14" formatCode="0.0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ck">
          <color auto="1"/>
        </left>
        <right style="thick">
          <color auto="1"/>
        </right>
        <top style="thin">
          <color auto="1"/>
        </top>
        <bottom style="thin">
          <color auto="1"/>
        </bottom>
      </border>
    </dxf>
    <dxf>
      <border outline="0">
        <bottom style="thin">
          <color auto="1"/>
        </bottom>
      </border>
    </dxf>
    <dxf>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D6ECE87-16EC-482E-9176-AF98138C7D29}" name="Table2" displayName="Table2" ref="C11:H247" totalsRowShown="0" headerRowDxfId="19" headerRowBorderDxfId="18" tableBorderDxfId="17" totalsRowBorderDxfId="16">
  <tableColumns count="6">
    <tableColumn id="1" xr3:uid="{D86EF849-7D08-48F1-B19F-2BFC92B956B1}" name="A" dataDxfId="15" dataCellStyle="Currency">
      <calculatedColumnFormula>C11+50000</calculatedColumnFormula>
    </tableColumn>
    <tableColumn id="2" xr3:uid="{609C9E36-31B2-45A1-B813-B99ABBC68987}" name="B" dataDxfId="14" dataCellStyle="Percent">
      <calculatedColumnFormula>D11-0.01%</calculatedColumnFormula>
    </tableColumn>
    <tableColumn id="3" xr3:uid="{8A44E039-498B-4844-A0AB-F84B1E0C4068}" name="C" dataDxfId="13" dataCellStyle="Currency">
      <calculatedColumnFormula>D12*C12</calculatedColumnFormula>
    </tableColumn>
    <tableColumn id="4" xr3:uid="{4F0EAF4A-0A61-481E-AB68-0A51063341F0}" name="D" dataDxfId="12" dataCellStyle="Currency">
      <calculatedColumnFormula>0.15*E12</calculatedColumnFormula>
    </tableColumn>
    <tableColumn id="5" xr3:uid="{415A5A30-DC83-4E2E-963A-FC9136589637}" name="E" dataDxfId="11" dataCellStyle="Currency">
      <calculatedColumnFormula>0.075*E12</calculatedColumnFormula>
    </tableColumn>
    <tableColumn id="6" xr3:uid="{812D82E6-FE25-470E-A700-9D77B7AA70F2}" name="F "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CB01302-7506-4F4E-8016-B2F81C949C38}" name="Table12" displayName="Table12" ref="K264:X271" totalsRowShown="0">
  <autoFilter ref="K264:X271" xr:uid="{4CB01302-7506-4F4E-8016-B2F81C949C38}"/>
  <tableColumns count="14">
    <tableColumn id="1" xr3:uid="{CC077C96-714F-405D-BD72-1FE01C4FB5AA}" name="Column1" dataCellStyle="Currency"/>
    <tableColumn id="2" xr3:uid="{819995B1-CE56-421F-99FC-1AA5953822B9}" name="PM Quantity" dataDxfId="9"/>
    <tableColumn id="3" xr3:uid="{57D82924-495F-4D0C-8327-D7C332636F2B}" name="PM Capacity" dataCellStyle="Percent"/>
    <tableColumn id="4" xr3:uid="{F5966750-5ED5-496B-BBBB-C4E84B1C228F}" name="Sr. PM Quantity"/>
    <tableColumn id="5" xr3:uid="{0EEE3C63-74D0-48C9-9D53-9BC31C7B8736}" name="Sr. PM Capacity" dataCellStyle="Percent"/>
    <tableColumn id="12" xr3:uid="{724F4D15-2423-422D-A030-7419A6A8A93C}" name="Super Quantity" dataDxfId="8" dataCellStyle="Percent"/>
    <tableColumn id="6" xr3:uid="{2DA37C45-946E-44BF-A2F5-087626247DFD}" name="Super Capacity" dataDxfId="7" dataCellStyle="Percent"/>
    <tableColumn id="14" xr3:uid="{8EAEDCCD-9844-432B-B2A9-98A7507BDA02}" name="Sr. Super Quantity" dataDxfId="6" dataCellStyle="Percent"/>
    <tableColumn id="13" xr3:uid="{267058A7-F692-4822-BAFF-2D6EDBE14390}" name="Sr. Super Capacity" dataDxfId="5" dataCellStyle="Percent"/>
    <tableColumn id="10" xr3:uid="{0C91924D-1B33-4FC7-A41E-E8F53EECB72B}" name="PE Quantity" dataDxfId="4" dataCellStyle="Percent"/>
    <tableColumn id="7" xr3:uid="{03D08178-C601-40C1-9D04-C970B4CE6FA7}" name="PE Capacity" dataDxfId="3" dataCellStyle="Percent"/>
    <tableColumn id="8" xr3:uid="{1D7CCFF1-D1A2-4568-8E8B-B72D89A15D00}" name="Admin Capacity" dataDxfId="2" dataCellStyle="Percent"/>
    <tableColumn id="9" xr3:uid="{F67C313E-72CA-4306-9EA3-6CB1D0EFA083}" name="Safety Hrs/Week" dataDxfId="1" dataCellStyle="Currency"/>
    <tableColumn id="11" xr3:uid="{73E311E2-E978-4F54-92BC-829B10F12CEE}" name="Total Allowable Vehicle Costs/Month" dataDxfId="0" dataCellStyle="Percent"/>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4B926-D3D8-4F59-B127-871D44A6BCE8}">
  <dimension ref="B1:N35"/>
  <sheetViews>
    <sheetView tabSelected="1" zoomScale="85" zoomScaleNormal="85" workbookViewId="0">
      <selection activeCell="N15" sqref="N15"/>
    </sheetView>
  </sheetViews>
  <sheetFormatPr defaultRowHeight="15" x14ac:dyDescent="0.25"/>
  <cols>
    <col min="1" max="1" width="2.7109375" customWidth="1"/>
    <col min="2" max="2" width="28.85546875" customWidth="1"/>
    <col min="3" max="3" width="20.7109375" customWidth="1"/>
    <col min="4" max="4" width="25.42578125" customWidth="1"/>
    <col min="5" max="5" width="20.7109375" customWidth="1"/>
    <col min="6" max="6" width="24" customWidth="1"/>
    <col min="7" max="9" width="20.7109375" customWidth="1"/>
    <col min="10" max="10" width="17" bestFit="1" customWidth="1"/>
    <col min="11" max="11" width="25.140625" customWidth="1"/>
    <col min="12" max="12" width="11" customWidth="1"/>
    <col min="13" max="13" width="13" customWidth="1"/>
    <col min="14" max="14" width="12.85546875" customWidth="1"/>
  </cols>
  <sheetData>
    <row r="1" spans="2:8" ht="15.75" thickBot="1" x14ac:dyDescent="0.3"/>
    <row r="2" spans="2:8" x14ac:dyDescent="0.25">
      <c r="B2" s="76"/>
      <c r="C2" t="s">
        <v>32</v>
      </c>
    </row>
    <row r="3" spans="2:8" ht="15.75" thickBot="1" x14ac:dyDescent="0.3">
      <c r="B3" s="77"/>
      <c r="C3" t="s">
        <v>33</v>
      </c>
    </row>
    <row r="4" spans="2:8" ht="15.75" thickBot="1" x14ac:dyDescent="0.3"/>
    <row r="5" spans="2:8" x14ac:dyDescent="0.25">
      <c r="B5" s="78" t="s">
        <v>45</v>
      </c>
      <c r="C5" s="66"/>
    </row>
    <row r="6" spans="2:8" x14ac:dyDescent="0.25">
      <c r="B6" s="79" t="s">
        <v>48</v>
      </c>
      <c r="C6" s="67"/>
    </row>
    <row r="7" spans="2:8" ht="15" customHeight="1" x14ac:dyDescent="0.25">
      <c r="B7" s="79" t="s">
        <v>52</v>
      </c>
      <c r="C7" s="68"/>
    </row>
    <row r="8" spans="2:8" x14ac:dyDescent="0.25">
      <c r="B8" s="79" t="s">
        <v>47</v>
      </c>
      <c r="C8" s="80">
        <f>C6*C7</f>
        <v>0</v>
      </c>
    </row>
    <row r="9" spans="2:8" ht="15.75" thickBot="1" x14ac:dyDescent="0.3">
      <c r="B9" s="81" t="s">
        <v>49</v>
      </c>
      <c r="C9" s="69"/>
      <c r="F9" s="82"/>
      <c r="G9" s="19"/>
    </row>
    <row r="10" spans="2:8" ht="15.75" hidden="1" customHeight="1" thickBot="1" x14ac:dyDescent="0.3">
      <c r="C10" s="83"/>
      <c r="E10">
        <f>C5/4.345</f>
        <v>0</v>
      </c>
      <c r="F10" s="82"/>
      <c r="G10" s="19"/>
    </row>
    <row r="11" spans="2:8" ht="30.75" thickBot="1" x14ac:dyDescent="0.3">
      <c r="C11" s="83"/>
      <c r="E11" s="84" t="s">
        <v>113</v>
      </c>
      <c r="F11" s="85" t="s">
        <v>97</v>
      </c>
    </row>
    <row r="12" spans="2:8" ht="15.75" thickBot="1" x14ac:dyDescent="0.3">
      <c r="B12" s="86" t="s">
        <v>78</v>
      </c>
      <c r="C12" s="87">
        <f>IF(OR((C6+C8)&lt;50000,(C6+C8)&gt;3950000),0,VLOOKUP(MROUND((C6+C8),10000),Tables!J13:L247,3,TRUE))/6*E12</f>
        <v>0</v>
      </c>
      <c r="E12" s="88">
        <f>ROUND(E10,2)</f>
        <v>0</v>
      </c>
      <c r="F12" s="89">
        <f>IF(C12=0,0,(C12/E12))</f>
        <v>0</v>
      </c>
      <c r="G12" s="19"/>
      <c r="H12" s="19"/>
    </row>
    <row r="13" spans="2:8" x14ac:dyDescent="0.25">
      <c r="B13" s="79" t="s">
        <v>115</v>
      </c>
      <c r="C13" s="67"/>
      <c r="D13" t="s">
        <v>79</v>
      </c>
      <c r="G13" s="19"/>
    </row>
    <row r="14" spans="2:8" ht="15.75" thickBot="1" x14ac:dyDescent="0.3">
      <c r="B14" s="81" t="s">
        <v>77</v>
      </c>
      <c r="C14" s="90">
        <f>C13+C12</f>
        <v>0</v>
      </c>
      <c r="G14" s="19"/>
    </row>
    <row r="15" spans="2:8" ht="5.0999999999999996" customHeight="1" thickBot="1" x14ac:dyDescent="0.3">
      <c r="C15" s="83"/>
      <c r="F15" s="82"/>
      <c r="G15" s="19"/>
    </row>
    <row r="16" spans="2:8" ht="15.75" thickBot="1" x14ac:dyDescent="0.3">
      <c r="B16" s="91" t="s">
        <v>44</v>
      </c>
      <c r="C16" s="92">
        <f>SUM(C8:C9)+C6+C14</f>
        <v>0</v>
      </c>
    </row>
    <row r="17" spans="2:14" ht="5.0999999999999996" customHeight="1" thickBot="1" x14ac:dyDescent="0.3">
      <c r="C17" s="19"/>
    </row>
    <row r="18" spans="2:14" x14ac:dyDescent="0.25">
      <c r="B18" s="78" t="s">
        <v>8</v>
      </c>
      <c r="C18" s="93">
        <f>SUM(C27:D27)</f>
        <v>0</v>
      </c>
      <c r="E18" s="86" t="s">
        <v>54</v>
      </c>
      <c r="F18" s="94" t="s">
        <v>55</v>
      </c>
      <c r="G18" s="94" t="s">
        <v>56</v>
      </c>
      <c r="H18" s="85" t="s">
        <v>4</v>
      </c>
    </row>
    <row r="19" spans="2:14" ht="15.75" thickBot="1" x14ac:dyDescent="0.3">
      <c r="B19" s="95" t="s">
        <v>50</v>
      </c>
      <c r="C19" s="90">
        <f>SUM(E19:H19)</f>
        <v>0</v>
      </c>
      <c r="E19" s="70"/>
      <c r="F19" s="71"/>
      <c r="G19" s="71"/>
      <c r="H19" s="96" t="str">
        <f>E27</f>
        <v>N/A</v>
      </c>
    </row>
    <row r="20" spans="2:14" ht="5.0999999999999996" customHeight="1" thickBot="1" x14ac:dyDescent="0.3">
      <c r="B20" s="97"/>
    </row>
    <row r="21" spans="2:14" ht="15.75" thickBot="1" x14ac:dyDescent="0.3">
      <c r="B21" s="98" t="s">
        <v>51</v>
      </c>
      <c r="C21" s="92">
        <f>C16+C18+C19</f>
        <v>0</v>
      </c>
    </row>
    <row r="22" spans="2:14" ht="15.75" thickBot="1" x14ac:dyDescent="0.3"/>
    <row r="23" spans="2:14" ht="31.5" customHeight="1" x14ac:dyDescent="0.25">
      <c r="B23" s="122" t="s">
        <v>1</v>
      </c>
      <c r="C23" s="99" t="s">
        <v>2</v>
      </c>
      <c r="D23" s="99" t="s">
        <v>3</v>
      </c>
      <c r="E23" s="124" t="s">
        <v>4</v>
      </c>
      <c r="F23" s="126" t="s">
        <v>5</v>
      </c>
      <c r="H23" s="130" t="s">
        <v>116</v>
      </c>
      <c r="I23" s="130"/>
      <c r="J23" s="130"/>
    </row>
    <row r="24" spans="2:14" ht="30.75" customHeight="1" x14ac:dyDescent="0.25">
      <c r="B24" s="123"/>
      <c r="C24" s="100" t="s">
        <v>6</v>
      </c>
      <c r="D24" s="100" t="s">
        <v>6</v>
      </c>
      <c r="E24" s="125"/>
      <c r="F24" s="127"/>
      <c r="H24" s="131">
        <f>C14+C19</f>
        <v>0</v>
      </c>
      <c r="I24" s="132"/>
      <c r="J24" s="132"/>
    </row>
    <row r="25" spans="2:14" ht="30" customHeight="1" x14ac:dyDescent="0.25">
      <c r="B25" s="101" t="s">
        <v>7</v>
      </c>
      <c r="C25" s="100" t="s">
        <v>8</v>
      </c>
      <c r="D25" s="100" t="s">
        <v>9</v>
      </c>
      <c r="E25" s="100" t="s">
        <v>10</v>
      </c>
      <c r="F25" s="127"/>
    </row>
    <row r="26" spans="2:14" x14ac:dyDescent="0.25">
      <c r="B26" s="79" t="s">
        <v>18</v>
      </c>
      <c r="C26" s="102" t="s">
        <v>19</v>
      </c>
      <c r="D26" s="102" t="s">
        <v>19</v>
      </c>
      <c r="E26" s="102"/>
      <c r="F26" s="103"/>
    </row>
    <row r="27" spans="2:14" ht="15.75" thickBot="1" x14ac:dyDescent="0.3">
      <c r="B27" s="104" t="str">
        <f>IF(OR($C$16&lt;50000,$C$16&gt;3950000),"N/A",VLOOKUP(MROUND($C$16,10000),Tables!$C$13:$H$247,2,TRUE))</f>
        <v>N/A</v>
      </c>
      <c r="C27" s="105" t="str">
        <f>IF(OR($C$16&lt;50000,$C$16&gt;3950000),"N/A",IF($C$16&lt;=2000000,VLOOKUP(MROUND($C$16,10000),Tables!$C$13:$H$247,3,TRUE),VLOOKUP(MROUND($C$16,50000),Tables!$C$13:$H$247,3,TRUE)))</f>
        <v>N/A</v>
      </c>
      <c r="D27" s="105" t="str">
        <f>IF(OR($C$16&lt;50000,$C$16&gt;3950000),"N/A",IF(OR(C5&lt;26,C5=26),0,IF(OR(C16&lt;2000000,C16=2000000),IF(OR(C5&gt;52,C5=52),VLOOKUP(MROUND($C$16,10000),Tables!$C$13:$H$247,4,TRUE),(VLOOKUP(MROUND($C$16,10000),Tables!$C$13:$H$247,4,TRUE)/26*(C5-26))),IF(OR(C5&gt;52,C5=52),VLOOKUP(MROUND($C$16,50000),Tables!$C$13:$H$247,4,TRUE),(VLOOKUP(MROUND($C$16,50000),Tables!$C$13:$H$247,4,TRUE)/26*(C5-26))))))</f>
        <v>N/A</v>
      </c>
      <c r="E27" s="105" t="str">
        <f>IF(OR($C$16&lt;50000,$C$16&gt;3950000),"N/A",IF(OR(C16&lt;2000000,C16=2000000),VLOOKUP(MROUND($C$16,10000),Tables!$C$13:$H$247,5,TRUE),VLOOKUP(MROUND($C$16,50000),Tables!$C$13:$H$247,5,TRUE)))</f>
        <v>N/A</v>
      </c>
      <c r="F27" s="106" t="str">
        <f>IF(OR($C$16&lt;50000,$C$16&gt;3950000),"N/A",IF(OR(C16&lt;2000000,C16=2000000),VLOOKUP(MROUND($C$16,10000),Tables!$C$13:$H$247,6,TRUE),VLOOKUP(MROUND($C$16,50000),Tables!$C$13:$H$247,6,TRUE)))</f>
        <v>N/A</v>
      </c>
    </row>
    <row r="28" spans="2:14" ht="15.75" thickBot="1" x14ac:dyDescent="0.3">
      <c r="B28" s="107"/>
      <c r="C28" s="108"/>
      <c r="D28" s="108"/>
      <c r="E28" s="108"/>
    </row>
    <row r="29" spans="2:14" ht="15" customHeight="1" x14ac:dyDescent="0.25">
      <c r="B29" s="86" t="s">
        <v>21</v>
      </c>
      <c r="C29" s="128" t="s">
        <v>22</v>
      </c>
      <c r="D29" s="128"/>
      <c r="E29" s="128"/>
      <c r="F29" s="128"/>
      <c r="G29" s="128"/>
      <c r="H29" s="128"/>
      <c r="I29" s="128"/>
      <c r="J29" s="128"/>
      <c r="K29" s="128"/>
      <c r="L29" s="128"/>
      <c r="M29" s="128"/>
      <c r="N29" s="129"/>
    </row>
    <row r="30" spans="2:14" ht="60" x14ac:dyDescent="0.25">
      <c r="B30" s="109" t="s">
        <v>34</v>
      </c>
      <c r="C30" s="110" t="s">
        <v>35</v>
      </c>
      <c r="D30" s="102" t="s">
        <v>91</v>
      </c>
      <c r="E30" s="102" t="s">
        <v>92</v>
      </c>
      <c r="F30" s="110" t="s">
        <v>36</v>
      </c>
      <c r="G30" s="110" t="s">
        <v>37</v>
      </c>
      <c r="H30" s="110" t="s">
        <v>93</v>
      </c>
      <c r="I30" s="110" t="s">
        <v>95</v>
      </c>
      <c r="J30" s="110" t="s">
        <v>43</v>
      </c>
      <c r="K30" s="110" t="s">
        <v>42</v>
      </c>
      <c r="L30" s="110" t="s">
        <v>38</v>
      </c>
      <c r="M30" s="110" t="s">
        <v>96</v>
      </c>
      <c r="N30" s="111" t="s">
        <v>112</v>
      </c>
    </row>
    <row r="31" spans="2:14" ht="15.75" thickBot="1" x14ac:dyDescent="0.3">
      <c r="B31" s="81" t="str">
        <f>IF(SUM(C6+C8)&lt;50000,"N/A",VLOOKUP(SUM(C6+C8),Table12[],2,TRUE))</f>
        <v>N/A</v>
      </c>
      <c r="C31" s="112" t="str">
        <f>IF(SUM(C6+C8)&lt;50000,"N/A",VLOOKUP(SUM(C6+C8),Table12[],3,TRUE))</f>
        <v>N/A</v>
      </c>
      <c r="D31" s="113" t="str">
        <f>IF(SUM(C6+C8)&lt;50000,"N/A",VLOOKUP(SUM(C6+C8),Table12[],4,TRUE))</f>
        <v>N/A</v>
      </c>
      <c r="E31" s="114" t="str">
        <f>IF(SUM(C6+C8)&lt;50000,"N/A",VLOOKUP(SUM(C6+C8),Table12[],5,TRUE))</f>
        <v>N/A</v>
      </c>
      <c r="F31" s="113" t="str">
        <f>IF(SUM(C6+C8)&lt;50000,"N/A",VLOOKUP(SUM(C6+C8),Table12[],6,TRUE))</f>
        <v>N/A</v>
      </c>
      <c r="G31" s="112" t="str">
        <f>IF(SUM(C6+C8)&lt;50000,"N/A",VLOOKUP(SUM(C6+C8),Table12[],7,TRUE))</f>
        <v>N/A</v>
      </c>
      <c r="H31" s="113" t="str">
        <f>IF(SUM(C6+C8)&lt;50000,"N/A",VLOOKUP(SUM(C6+C8),Table12[],8,TRUE))</f>
        <v>N/A</v>
      </c>
      <c r="I31" s="114" t="str">
        <f>IF(SUM(C6+C8)&lt;50000,"N/A",VLOOKUP(SUM(C6+C8),Table12[],9,TRUE))</f>
        <v>N/A</v>
      </c>
      <c r="J31" s="115" t="str">
        <f>IF(SUM(C6+C8)&lt;50000,"N/A",VLOOKUP(SUM(C6+C8),Table12[],10,TRUE))</f>
        <v>N/A</v>
      </c>
      <c r="K31" s="112" t="str">
        <f>IF(SUM(C6+C8)&lt;50000,"N/A",VLOOKUP(SUM(C6+C8),Table12[],11,TRUE))</f>
        <v>N/A</v>
      </c>
      <c r="L31" s="112" t="str">
        <f>IF(SUM(C6+C8)&lt;50000,"N/A",VLOOKUP(SUM(C6+C8),Table12[],12,TRUE))</f>
        <v>N/A</v>
      </c>
      <c r="M31" s="113" t="str">
        <f>IF(SUM(C6+C8)&lt;50000,"N/A",VLOOKUP(SUM(C6+C8),Table12[],13,TRUE))</f>
        <v>N/A</v>
      </c>
      <c r="N31" s="90" t="str">
        <f>IF(SUM(C6+C8)&lt;50000,"N/A",VLOOKUP(SUM(C6+C8),Table12[],14,TRUE))</f>
        <v>N/A</v>
      </c>
    </row>
    <row r="32" spans="2:14" ht="5.0999999999999996" customHeight="1" thickBot="1" x14ac:dyDescent="0.3">
      <c r="C32" s="82"/>
      <c r="G32" s="82"/>
      <c r="J32" s="116"/>
      <c r="K32" s="82"/>
      <c r="L32" s="82"/>
      <c r="N32" s="83"/>
    </row>
    <row r="33" spans="2:14" ht="15.75" thickBot="1" x14ac:dyDescent="0.3">
      <c r="B33" s="91" t="s">
        <v>53</v>
      </c>
      <c r="C33" s="117" t="str">
        <f>IF(C31="N/A","",$C$5*40*C31*B31)</f>
        <v/>
      </c>
      <c r="E33" s="118" t="str">
        <f>IF(E31="N/A","",$C$5*40*E31*D31)</f>
        <v/>
      </c>
      <c r="G33" s="118" t="str">
        <f>IF(G31="N/A","",$C$5*40*G31*F31)</f>
        <v/>
      </c>
      <c r="I33" s="118" t="str">
        <f>IF(I31="N/A","",$C$5*40*I31*H31)</f>
        <v/>
      </c>
      <c r="J33" s="116"/>
      <c r="K33" s="118" t="str">
        <f>IF(K31="N/A","",$C$5*40*K31*J31)</f>
        <v/>
      </c>
      <c r="L33" s="119" t="str">
        <f>IF(L31="N/A","",C5*40*L31)</f>
        <v/>
      </c>
      <c r="M33" s="119" t="str">
        <f>IF(M31="N/A","",C5*M31)</f>
        <v/>
      </c>
      <c r="N33" s="120"/>
    </row>
    <row r="35" spans="2:14" x14ac:dyDescent="0.25">
      <c r="B35" s="121" t="s">
        <v>114</v>
      </c>
    </row>
  </sheetData>
  <sheetProtection algorithmName="SHA-512" hashValue="sj3BPQnaTZfCvcum1ozTSqVvmS9yFkGcjwwqHIbaM4MT8zAJVaEN8ECPaAKZvxeWOzEjA+LwqiaI6qSy1FqzwQ==" saltValue="F4O7pPYAKiVik+xdYhVbdg==" spinCount="100000" sheet="1" objects="1" scenarios="1"/>
  <mergeCells count="6">
    <mergeCell ref="B23:B24"/>
    <mergeCell ref="E23:E24"/>
    <mergeCell ref="F23:F25"/>
    <mergeCell ref="C29:N29"/>
    <mergeCell ref="H23:J23"/>
    <mergeCell ref="H24:J2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D5BB5-2533-4C94-A171-8DE8A4B486EC}">
  <dimension ref="B1:L265"/>
  <sheetViews>
    <sheetView topLeftCell="A214" zoomScale="90" zoomScaleNormal="90" workbookViewId="0">
      <selection activeCell="D127" sqref="D127"/>
    </sheetView>
  </sheetViews>
  <sheetFormatPr defaultColWidth="9.140625" defaultRowHeight="15" x14ac:dyDescent="0.25"/>
  <cols>
    <col min="1" max="1" width="2.7109375" customWidth="1"/>
    <col min="2" max="2" width="28.85546875" customWidth="1"/>
    <col min="3" max="3" width="22.42578125" customWidth="1"/>
    <col min="4" max="5" width="20.7109375" customWidth="1"/>
    <col min="6" max="6" width="27.42578125" customWidth="1"/>
    <col min="7" max="7" width="32" customWidth="1"/>
    <col min="8" max="8" width="25.42578125" customWidth="1"/>
    <col min="9" max="9" width="20.7109375" customWidth="1"/>
    <col min="10" max="10" width="43" customWidth="1"/>
    <col min="11" max="11" width="31.28515625" hidden="1" customWidth="1"/>
    <col min="12" max="12" width="50.42578125" customWidth="1"/>
  </cols>
  <sheetData>
    <row r="1" spans="2:12" ht="15.75" thickBot="1" x14ac:dyDescent="0.3"/>
    <row r="2" spans="2:12" ht="30" thickTop="1" thickBot="1" x14ac:dyDescent="0.5">
      <c r="B2" s="177" t="s">
        <v>0</v>
      </c>
      <c r="C2" s="178"/>
      <c r="D2" s="178"/>
      <c r="E2" s="178"/>
      <c r="F2" s="178"/>
      <c r="G2" s="179"/>
    </row>
    <row r="3" spans="2:12" ht="29.25" thickTop="1" x14ac:dyDescent="0.45">
      <c r="B3" s="180" t="s">
        <v>80</v>
      </c>
      <c r="C3" s="181"/>
      <c r="D3" s="181"/>
      <c r="E3" s="181"/>
      <c r="F3" s="181"/>
      <c r="G3" s="150"/>
      <c r="J3" s="182" t="s">
        <v>57</v>
      </c>
      <c r="K3" s="183"/>
      <c r="L3" s="184"/>
    </row>
    <row r="4" spans="2:12" ht="15" customHeight="1" x14ac:dyDescent="0.25">
      <c r="B4" s="185" t="s">
        <v>98</v>
      </c>
      <c r="C4" s="186" t="s">
        <v>1</v>
      </c>
      <c r="D4" s="1" t="s">
        <v>99</v>
      </c>
      <c r="E4" s="18" t="s">
        <v>100</v>
      </c>
      <c r="F4" s="188" t="s">
        <v>4</v>
      </c>
      <c r="G4" s="190" t="s">
        <v>5</v>
      </c>
      <c r="J4" s="191" t="s">
        <v>58</v>
      </c>
      <c r="K4" s="194" t="s">
        <v>59</v>
      </c>
      <c r="L4" s="197" t="s">
        <v>101</v>
      </c>
    </row>
    <row r="5" spans="2:12" x14ac:dyDescent="0.25">
      <c r="B5" s="185"/>
      <c r="C5" s="187"/>
      <c r="D5" s="18" t="s">
        <v>6</v>
      </c>
      <c r="E5" s="18" t="s">
        <v>6</v>
      </c>
      <c r="F5" s="189"/>
      <c r="G5" s="190"/>
      <c r="J5" s="192"/>
      <c r="K5" s="195"/>
      <c r="L5" s="198"/>
    </row>
    <row r="6" spans="2:12" ht="41.45" customHeight="1" x14ac:dyDescent="0.25">
      <c r="B6" s="185"/>
      <c r="C6" s="2" t="s">
        <v>7</v>
      </c>
      <c r="D6" s="18" t="s">
        <v>8</v>
      </c>
      <c r="E6" s="18" t="s">
        <v>9</v>
      </c>
      <c r="F6" s="1" t="s">
        <v>10</v>
      </c>
      <c r="G6" s="190"/>
      <c r="J6" s="193"/>
      <c r="K6" s="196"/>
      <c r="L6" s="199"/>
    </row>
    <row r="7" spans="2:12" x14ac:dyDescent="0.25">
      <c r="B7" s="20" t="s">
        <v>11</v>
      </c>
      <c r="C7" s="18" t="s">
        <v>12</v>
      </c>
      <c r="D7" s="18" t="s">
        <v>13</v>
      </c>
      <c r="E7" s="18" t="s">
        <v>14</v>
      </c>
      <c r="F7" s="18" t="s">
        <v>15</v>
      </c>
      <c r="G7" s="21" t="s">
        <v>16</v>
      </c>
      <c r="J7" s="20" t="s">
        <v>11</v>
      </c>
      <c r="K7" s="18" t="s">
        <v>12</v>
      </c>
      <c r="L7" s="21" t="s">
        <v>12</v>
      </c>
    </row>
    <row r="8" spans="2:12" x14ac:dyDescent="0.25">
      <c r="B8" s="22" t="s">
        <v>17</v>
      </c>
      <c r="C8" s="3" t="s">
        <v>18</v>
      </c>
      <c r="D8" s="4" t="s">
        <v>19</v>
      </c>
      <c r="E8" s="4" t="s">
        <v>19</v>
      </c>
      <c r="F8" s="4"/>
      <c r="G8" s="54"/>
      <c r="J8" s="22" t="s">
        <v>17</v>
      </c>
      <c r="K8" s="23" t="s">
        <v>60</v>
      </c>
      <c r="L8" s="24" t="s">
        <v>61</v>
      </c>
    </row>
    <row r="9" spans="2:12" x14ac:dyDescent="0.25">
      <c r="B9" s="22">
        <v>50000</v>
      </c>
      <c r="C9" s="5">
        <v>0.1</v>
      </c>
      <c r="D9" s="74">
        <f t="shared" ref="D9:D186" si="0">C9*B9</f>
        <v>5000</v>
      </c>
      <c r="E9" s="75">
        <v>0</v>
      </c>
      <c r="F9" s="75">
        <v>0</v>
      </c>
      <c r="G9" s="41">
        <v>0</v>
      </c>
      <c r="J9" s="22">
        <v>50000</v>
      </c>
      <c r="K9" s="25">
        <v>0.06</v>
      </c>
      <c r="L9" s="72">
        <f>K9*J9/6</f>
        <v>500</v>
      </c>
    </row>
    <row r="10" spans="2:12" x14ac:dyDescent="0.25">
      <c r="B10" s="22">
        <f>B9+10000</f>
        <v>60000</v>
      </c>
      <c r="C10" s="5">
        <v>9.7500000000000003E-2</v>
      </c>
      <c r="D10" s="74">
        <f t="shared" si="0"/>
        <v>5850</v>
      </c>
      <c r="E10" s="75">
        <v>0</v>
      </c>
      <c r="F10" s="75">
        <v>0</v>
      </c>
      <c r="G10" s="41">
        <v>0</v>
      </c>
      <c r="J10" s="22">
        <f>J9+10000</f>
        <v>60000</v>
      </c>
      <c r="K10" s="25">
        <v>5.7500000000000002E-2</v>
      </c>
      <c r="L10" s="72">
        <f t="shared" ref="L10:L73" si="1">K10*J10/6</f>
        <v>575</v>
      </c>
    </row>
    <row r="11" spans="2:12" x14ac:dyDescent="0.25">
      <c r="B11" s="22">
        <f t="shared" ref="B11:B23" si="2">B10+10000</f>
        <v>70000</v>
      </c>
      <c r="C11" s="5">
        <v>9.5000000000000001E-2</v>
      </c>
      <c r="D11" s="74">
        <f t="shared" si="0"/>
        <v>6650</v>
      </c>
      <c r="E11" s="75">
        <v>0</v>
      </c>
      <c r="F11" s="75">
        <v>0</v>
      </c>
      <c r="G11" s="41">
        <v>0</v>
      </c>
      <c r="J11" s="22">
        <f t="shared" ref="J11:J23" si="3">J10+10000</f>
        <v>70000</v>
      </c>
      <c r="K11" s="25">
        <v>5.5E-2</v>
      </c>
      <c r="L11" s="72">
        <f t="shared" si="1"/>
        <v>641.66666666666663</v>
      </c>
    </row>
    <row r="12" spans="2:12" x14ac:dyDescent="0.25">
      <c r="B12" s="22">
        <f t="shared" si="2"/>
        <v>80000</v>
      </c>
      <c r="C12" s="5">
        <v>9.5000000000000001E-2</v>
      </c>
      <c r="D12" s="74">
        <f t="shared" si="0"/>
        <v>7600</v>
      </c>
      <c r="E12" s="75">
        <v>0</v>
      </c>
      <c r="F12" s="75">
        <v>0</v>
      </c>
      <c r="G12" s="41">
        <v>0</v>
      </c>
      <c r="J12" s="22">
        <f t="shared" si="3"/>
        <v>80000</v>
      </c>
      <c r="K12" s="25">
        <v>5.5E-2</v>
      </c>
      <c r="L12" s="72">
        <f t="shared" si="1"/>
        <v>733.33333333333337</v>
      </c>
    </row>
    <row r="13" spans="2:12" x14ac:dyDescent="0.25">
      <c r="B13" s="22">
        <f t="shared" si="2"/>
        <v>90000</v>
      </c>
      <c r="C13" s="5">
        <v>9.2499999999999999E-2</v>
      </c>
      <c r="D13" s="74">
        <f t="shared" si="0"/>
        <v>8325</v>
      </c>
      <c r="E13" s="75">
        <v>0</v>
      </c>
      <c r="F13" s="75">
        <v>0</v>
      </c>
      <c r="G13" s="41">
        <v>0</v>
      </c>
      <c r="J13" s="22">
        <f t="shared" si="3"/>
        <v>90000</v>
      </c>
      <c r="K13" s="25">
        <v>5.2499999999999998E-2</v>
      </c>
      <c r="L13" s="72">
        <f t="shared" si="1"/>
        <v>787.5</v>
      </c>
    </row>
    <row r="14" spans="2:12" x14ac:dyDescent="0.25">
      <c r="B14" s="22">
        <f t="shared" si="2"/>
        <v>100000</v>
      </c>
      <c r="C14" s="5">
        <v>0.09</v>
      </c>
      <c r="D14" s="74">
        <f t="shared" si="0"/>
        <v>9000</v>
      </c>
      <c r="E14" s="75">
        <v>0</v>
      </c>
      <c r="F14" s="75">
        <v>0</v>
      </c>
      <c r="G14" s="42">
        <v>250</v>
      </c>
      <c r="J14" s="22">
        <f t="shared" si="3"/>
        <v>100000</v>
      </c>
      <c r="K14" s="25">
        <v>0.05</v>
      </c>
      <c r="L14" s="72">
        <f t="shared" si="1"/>
        <v>833.33333333333337</v>
      </c>
    </row>
    <row r="15" spans="2:12" x14ac:dyDescent="0.25">
      <c r="B15" s="22">
        <f t="shared" si="2"/>
        <v>110000</v>
      </c>
      <c r="C15" s="5">
        <v>8.8999999999999996E-2</v>
      </c>
      <c r="D15" s="74">
        <f t="shared" si="0"/>
        <v>9790</v>
      </c>
      <c r="E15" s="75">
        <v>0</v>
      </c>
      <c r="F15" s="75">
        <v>0</v>
      </c>
      <c r="G15" s="42">
        <v>250</v>
      </c>
      <c r="J15" s="22">
        <f t="shared" si="3"/>
        <v>110000</v>
      </c>
      <c r="K15" s="25">
        <f>K14-0.04%</f>
        <v>4.9600000000000005E-2</v>
      </c>
      <c r="L15" s="72">
        <f t="shared" si="1"/>
        <v>909.33333333333348</v>
      </c>
    </row>
    <row r="16" spans="2:12" x14ac:dyDescent="0.25">
      <c r="B16" s="22">
        <f t="shared" si="2"/>
        <v>120000</v>
      </c>
      <c r="C16" s="5">
        <v>8.7999999999999995E-2</v>
      </c>
      <c r="D16" s="74">
        <f t="shared" si="0"/>
        <v>10560</v>
      </c>
      <c r="E16" s="75">
        <v>0</v>
      </c>
      <c r="F16" s="75">
        <v>0</v>
      </c>
      <c r="G16" s="42">
        <v>250</v>
      </c>
      <c r="J16" s="22">
        <f t="shared" si="3"/>
        <v>120000</v>
      </c>
      <c r="K16" s="25">
        <f t="shared" ref="K16:K39" si="4">K15-0.04%</f>
        <v>4.9200000000000008E-2</v>
      </c>
      <c r="L16" s="72">
        <f t="shared" si="1"/>
        <v>984.00000000000011</v>
      </c>
    </row>
    <row r="17" spans="2:12" x14ac:dyDescent="0.25">
      <c r="B17" s="22">
        <f t="shared" si="2"/>
        <v>130000</v>
      </c>
      <c r="C17" s="5">
        <v>8.6999999999999994E-2</v>
      </c>
      <c r="D17" s="74">
        <f t="shared" si="0"/>
        <v>11310</v>
      </c>
      <c r="E17" s="75">
        <v>0</v>
      </c>
      <c r="F17" s="75">
        <v>0</v>
      </c>
      <c r="G17" s="42">
        <v>250</v>
      </c>
      <c r="J17" s="22">
        <f t="shared" si="3"/>
        <v>130000</v>
      </c>
      <c r="K17" s="25">
        <f t="shared" si="4"/>
        <v>4.880000000000001E-2</v>
      </c>
      <c r="L17" s="72">
        <f t="shared" si="1"/>
        <v>1057.3333333333335</v>
      </c>
    </row>
    <row r="18" spans="2:12" x14ac:dyDescent="0.25">
      <c r="B18" s="22">
        <f t="shared" si="2"/>
        <v>140000</v>
      </c>
      <c r="C18" s="5">
        <v>8.5999999999999993E-2</v>
      </c>
      <c r="D18" s="74">
        <f t="shared" si="0"/>
        <v>12039.999999999998</v>
      </c>
      <c r="E18" s="75">
        <v>0</v>
      </c>
      <c r="F18" s="75">
        <v>0</v>
      </c>
      <c r="G18" s="42">
        <v>250</v>
      </c>
      <c r="J18" s="22">
        <f t="shared" si="3"/>
        <v>140000</v>
      </c>
      <c r="K18" s="25">
        <f t="shared" si="4"/>
        <v>4.8400000000000012E-2</v>
      </c>
      <c r="L18" s="72">
        <f t="shared" si="1"/>
        <v>1129.3333333333337</v>
      </c>
    </row>
    <row r="19" spans="2:12" x14ac:dyDescent="0.25">
      <c r="B19" s="22">
        <f t="shared" si="2"/>
        <v>150000</v>
      </c>
      <c r="C19" s="5">
        <v>8.5000000000000006E-2</v>
      </c>
      <c r="D19" s="74">
        <f t="shared" si="0"/>
        <v>12750.000000000002</v>
      </c>
      <c r="E19" s="75">
        <f t="shared" ref="E19:E53" si="5">0.15*D19</f>
        <v>1912.5000000000002</v>
      </c>
      <c r="F19" s="75">
        <f t="shared" ref="F19:F28" si="6">0.075*D19</f>
        <v>956.25000000000011</v>
      </c>
      <c r="G19" s="42">
        <v>250</v>
      </c>
      <c r="J19" s="22">
        <f t="shared" si="3"/>
        <v>150000</v>
      </c>
      <c r="K19" s="25">
        <f t="shared" si="4"/>
        <v>4.8000000000000015E-2</v>
      </c>
      <c r="L19" s="72">
        <f t="shared" si="1"/>
        <v>1200.0000000000002</v>
      </c>
    </row>
    <row r="20" spans="2:12" x14ac:dyDescent="0.25">
      <c r="B20" s="22">
        <f t="shared" si="2"/>
        <v>160000</v>
      </c>
      <c r="C20" s="5">
        <v>8.4000000000000005E-2</v>
      </c>
      <c r="D20" s="74">
        <f t="shared" si="0"/>
        <v>13440</v>
      </c>
      <c r="E20" s="75">
        <f t="shared" si="5"/>
        <v>2016</v>
      </c>
      <c r="F20" s="75">
        <f t="shared" si="6"/>
        <v>1008</v>
      </c>
      <c r="G20" s="42">
        <v>250</v>
      </c>
      <c r="J20" s="22">
        <f t="shared" si="3"/>
        <v>160000</v>
      </c>
      <c r="K20" s="25">
        <f t="shared" si="4"/>
        <v>4.7600000000000017E-2</v>
      </c>
      <c r="L20" s="72">
        <f t="shared" si="1"/>
        <v>1269.3333333333337</v>
      </c>
    </row>
    <row r="21" spans="2:12" x14ac:dyDescent="0.25">
      <c r="B21" s="22">
        <f t="shared" si="2"/>
        <v>170000</v>
      </c>
      <c r="C21" s="5">
        <v>8.3000000000000004E-2</v>
      </c>
      <c r="D21" s="74">
        <f t="shared" si="0"/>
        <v>14110</v>
      </c>
      <c r="E21" s="75">
        <f t="shared" si="5"/>
        <v>2116.5</v>
      </c>
      <c r="F21" s="75">
        <f t="shared" si="6"/>
        <v>1058.25</v>
      </c>
      <c r="G21" s="42">
        <v>250</v>
      </c>
      <c r="J21" s="22">
        <f t="shared" si="3"/>
        <v>170000</v>
      </c>
      <c r="K21" s="25">
        <f t="shared" si="4"/>
        <v>4.720000000000002E-2</v>
      </c>
      <c r="L21" s="72">
        <f t="shared" si="1"/>
        <v>1337.3333333333339</v>
      </c>
    </row>
    <row r="22" spans="2:12" x14ac:dyDescent="0.25">
      <c r="B22" s="22">
        <f t="shared" si="2"/>
        <v>180000</v>
      </c>
      <c r="C22" s="5">
        <v>8.2000000000000003E-2</v>
      </c>
      <c r="D22" s="74">
        <f t="shared" si="0"/>
        <v>14760</v>
      </c>
      <c r="E22" s="75">
        <f t="shared" si="5"/>
        <v>2214</v>
      </c>
      <c r="F22" s="75">
        <f t="shared" si="6"/>
        <v>1107</v>
      </c>
      <c r="G22" s="42">
        <v>250</v>
      </c>
      <c r="J22" s="22">
        <f t="shared" si="3"/>
        <v>180000</v>
      </c>
      <c r="K22" s="25">
        <f t="shared" si="4"/>
        <v>4.6800000000000022E-2</v>
      </c>
      <c r="L22" s="72">
        <f t="shared" si="1"/>
        <v>1404.0000000000007</v>
      </c>
    </row>
    <row r="23" spans="2:12" x14ac:dyDescent="0.25">
      <c r="B23" s="22">
        <f t="shared" si="2"/>
        <v>190000</v>
      </c>
      <c r="C23" s="5">
        <v>8.1000000000000003E-2</v>
      </c>
      <c r="D23" s="74">
        <f t="shared" si="0"/>
        <v>15390</v>
      </c>
      <c r="E23" s="75">
        <f t="shared" si="5"/>
        <v>2308.5</v>
      </c>
      <c r="F23" s="75">
        <f t="shared" si="6"/>
        <v>1154.25</v>
      </c>
      <c r="G23" s="42">
        <v>250</v>
      </c>
      <c r="J23" s="22">
        <f t="shared" si="3"/>
        <v>190000</v>
      </c>
      <c r="K23" s="25">
        <f t="shared" si="4"/>
        <v>4.6400000000000025E-2</v>
      </c>
      <c r="L23" s="72">
        <f t="shared" si="1"/>
        <v>1469.3333333333342</v>
      </c>
    </row>
    <row r="24" spans="2:12" x14ac:dyDescent="0.25">
      <c r="B24" s="22">
        <v>200000</v>
      </c>
      <c r="C24" s="5">
        <v>0.08</v>
      </c>
      <c r="D24" s="74">
        <f t="shared" si="0"/>
        <v>16000</v>
      </c>
      <c r="E24" s="75">
        <f t="shared" si="5"/>
        <v>2400</v>
      </c>
      <c r="F24" s="75">
        <f t="shared" si="6"/>
        <v>1200</v>
      </c>
      <c r="G24" s="42">
        <v>250</v>
      </c>
      <c r="J24" s="22">
        <v>200000</v>
      </c>
      <c r="K24" s="25">
        <f t="shared" si="4"/>
        <v>4.6000000000000027E-2</v>
      </c>
      <c r="L24" s="72">
        <f t="shared" si="1"/>
        <v>1533.3333333333342</v>
      </c>
    </row>
    <row r="25" spans="2:12" x14ac:dyDescent="0.25">
      <c r="B25" s="22">
        <f>B24+10000</f>
        <v>210000</v>
      </c>
      <c r="C25" s="5">
        <v>7.9899999999999999E-2</v>
      </c>
      <c r="D25" s="74">
        <f t="shared" si="0"/>
        <v>16779</v>
      </c>
      <c r="E25" s="75">
        <f t="shared" si="5"/>
        <v>2516.85</v>
      </c>
      <c r="F25" s="75">
        <f t="shared" si="6"/>
        <v>1258.425</v>
      </c>
      <c r="G25" s="42">
        <v>250</v>
      </c>
      <c r="J25" s="22">
        <f>J24+10000</f>
        <v>210000</v>
      </c>
      <c r="K25" s="25">
        <f t="shared" si="4"/>
        <v>4.5600000000000029E-2</v>
      </c>
      <c r="L25" s="72">
        <f t="shared" si="1"/>
        <v>1596.0000000000009</v>
      </c>
    </row>
    <row r="26" spans="2:12" x14ac:dyDescent="0.25">
      <c r="B26" s="22">
        <f t="shared" ref="B26:B33" si="7">B25+10000</f>
        <v>220000</v>
      </c>
      <c r="C26" s="5">
        <v>7.9799999999999996E-2</v>
      </c>
      <c r="D26" s="74">
        <f t="shared" si="0"/>
        <v>17556</v>
      </c>
      <c r="E26" s="75">
        <f t="shared" si="5"/>
        <v>2633.4</v>
      </c>
      <c r="F26" s="75">
        <f t="shared" si="6"/>
        <v>1316.7</v>
      </c>
      <c r="G26" s="42">
        <v>250</v>
      </c>
      <c r="J26" s="22">
        <f t="shared" ref="J26:J33" si="8">J25+10000</f>
        <v>220000</v>
      </c>
      <c r="K26" s="25">
        <f t="shared" si="4"/>
        <v>4.5200000000000032E-2</v>
      </c>
      <c r="L26" s="72">
        <f t="shared" si="1"/>
        <v>1657.3333333333346</v>
      </c>
    </row>
    <row r="27" spans="2:12" x14ac:dyDescent="0.25">
      <c r="B27" s="22">
        <f t="shared" si="7"/>
        <v>230000</v>
      </c>
      <c r="C27" s="5">
        <v>7.9699999999999993E-2</v>
      </c>
      <c r="D27" s="74">
        <f t="shared" si="0"/>
        <v>18331</v>
      </c>
      <c r="E27" s="75">
        <f t="shared" si="5"/>
        <v>2749.65</v>
      </c>
      <c r="F27" s="75">
        <f t="shared" si="6"/>
        <v>1374.825</v>
      </c>
      <c r="G27" s="42">
        <v>250</v>
      </c>
      <c r="J27" s="22">
        <f t="shared" si="8"/>
        <v>230000</v>
      </c>
      <c r="K27" s="25">
        <f t="shared" si="4"/>
        <v>4.4800000000000034E-2</v>
      </c>
      <c r="L27" s="72">
        <f t="shared" si="1"/>
        <v>1717.3333333333346</v>
      </c>
    </row>
    <row r="28" spans="2:12" x14ac:dyDescent="0.25">
      <c r="B28" s="22">
        <f t="shared" si="7"/>
        <v>240000</v>
      </c>
      <c r="C28" s="5">
        <v>7.9600000000000004E-2</v>
      </c>
      <c r="D28" s="74">
        <f t="shared" si="0"/>
        <v>19104</v>
      </c>
      <c r="E28" s="75">
        <f t="shared" si="5"/>
        <v>2865.6</v>
      </c>
      <c r="F28" s="75">
        <f t="shared" si="6"/>
        <v>1432.8</v>
      </c>
      <c r="G28" s="42">
        <v>250</v>
      </c>
      <c r="J28" s="22">
        <f t="shared" si="8"/>
        <v>240000</v>
      </c>
      <c r="K28" s="25">
        <f t="shared" si="4"/>
        <v>4.4400000000000037E-2</v>
      </c>
      <c r="L28" s="72">
        <f t="shared" si="1"/>
        <v>1776.0000000000016</v>
      </c>
    </row>
    <row r="29" spans="2:12" x14ac:dyDescent="0.25">
      <c r="B29" s="22">
        <f t="shared" si="7"/>
        <v>250000</v>
      </c>
      <c r="C29" s="5">
        <f>C24-0.0625%</f>
        <v>7.9375000000000001E-2</v>
      </c>
      <c r="D29" s="74">
        <f t="shared" si="0"/>
        <v>19843.75</v>
      </c>
      <c r="E29" s="75">
        <f t="shared" si="5"/>
        <v>2976.5625</v>
      </c>
      <c r="F29" s="75">
        <f>0.075*D29</f>
        <v>1488.28125</v>
      </c>
      <c r="G29" s="42">
        <v>250</v>
      </c>
      <c r="J29" s="22">
        <f t="shared" si="8"/>
        <v>250000</v>
      </c>
      <c r="K29" s="25">
        <f t="shared" si="4"/>
        <v>4.4000000000000039E-2</v>
      </c>
      <c r="L29" s="72">
        <f t="shared" si="1"/>
        <v>1833.3333333333348</v>
      </c>
    </row>
    <row r="30" spans="2:12" x14ac:dyDescent="0.25">
      <c r="B30" s="22">
        <f t="shared" si="7"/>
        <v>260000</v>
      </c>
      <c r="C30" s="5">
        <v>7.9299999999999995E-2</v>
      </c>
      <c r="D30" s="74">
        <f t="shared" si="0"/>
        <v>20618</v>
      </c>
      <c r="E30" s="75">
        <f t="shared" si="5"/>
        <v>3092.7</v>
      </c>
      <c r="F30" s="75">
        <f t="shared" ref="F30:F93" si="9">0.075*D30</f>
        <v>1546.35</v>
      </c>
      <c r="G30" s="42">
        <v>250</v>
      </c>
      <c r="J30" s="22">
        <f t="shared" si="8"/>
        <v>260000</v>
      </c>
      <c r="K30" s="25">
        <f t="shared" si="4"/>
        <v>4.3600000000000042E-2</v>
      </c>
      <c r="L30" s="72">
        <f t="shared" si="1"/>
        <v>1889.3333333333351</v>
      </c>
    </row>
    <row r="31" spans="2:12" x14ac:dyDescent="0.25">
      <c r="B31" s="22">
        <f t="shared" si="7"/>
        <v>270000</v>
      </c>
      <c r="C31" s="5">
        <v>7.9200000000000007E-2</v>
      </c>
      <c r="D31" s="74">
        <f t="shared" si="0"/>
        <v>21384</v>
      </c>
      <c r="E31" s="75">
        <f t="shared" si="5"/>
        <v>3207.6</v>
      </c>
      <c r="F31" s="75">
        <f t="shared" si="9"/>
        <v>1603.8</v>
      </c>
      <c r="G31" s="42">
        <v>250</v>
      </c>
      <c r="J31" s="22">
        <f t="shared" si="8"/>
        <v>270000</v>
      </c>
      <c r="K31" s="25">
        <f t="shared" si="4"/>
        <v>4.3200000000000044E-2</v>
      </c>
      <c r="L31" s="72">
        <f t="shared" si="1"/>
        <v>1944.000000000002</v>
      </c>
    </row>
    <row r="32" spans="2:12" x14ac:dyDescent="0.25">
      <c r="B32" s="22">
        <f t="shared" si="7"/>
        <v>280000</v>
      </c>
      <c r="C32" s="5">
        <v>7.9100000000000004E-2</v>
      </c>
      <c r="D32" s="74">
        <f t="shared" si="0"/>
        <v>22148</v>
      </c>
      <c r="E32" s="75">
        <f t="shared" si="5"/>
        <v>3322.2</v>
      </c>
      <c r="F32" s="75">
        <f t="shared" si="9"/>
        <v>1661.1</v>
      </c>
      <c r="G32" s="42">
        <v>250</v>
      </c>
      <c r="J32" s="22">
        <f t="shared" si="8"/>
        <v>280000</v>
      </c>
      <c r="K32" s="25">
        <f t="shared" si="4"/>
        <v>4.2800000000000046E-2</v>
      </c>
      <c r="L32" s="72">
        <f t="shared" si="1"/>
        <v>1997.3333333333355</v>
      </c>
    </row>
    <row r="33" spans="2:12" x14ac:dyDescent="0.25">
      <c r="B33" s="22">
        <f t="shared" si="7"/>
        <v>290000</v>
      </c>
      <c r="C33" s="5">
        <f>C28-0.0625%</f>
        <v>7.8975000000000004E-2</v>
      </c>
      <c r="D33" s="74">
        <f t="shared" si="0"/>
        <v>22902.75</v>
      </c>
      <c r="E33" s="75">
        <f t="shared" si="5"/>
        <v>3435.4124999999999</v>
      </c>
      <c r="F33" s="75">
        <f t="shared" si="9"/>
        <v>1717.70625</v>
      </c>
      <c r="G33" s="42">
        <v>250</v>
      </c>
      <c r="J33" s="22">
        <f t="shared" si="8"/>
        <v>290000</v>
      </c>
      <c r="K33" s="25">
        <f t="shared" si="4"/>
        <v>4.2400000000000049E-2</v>
      </c>
      <c r="L33" s="72">
        <f t="shared" si="1"/>
        <v>2049.3333333333358</v>
      </c>
    </row>
    <row r="34" spans="2:12" x14ac:dyDescent="0.25">
      <c r="B34" s="22">
        <f>B29+50000</f>
        <v>300000</v>
      </c>
      <c r="C34" s="5">
        <f>C29-0.0625%</f>
        <v>7.8750000000000001E-2</v>
      </c>
      <c r="D34" s="74">
        <f t="shared" si="0"/>
        <v>23625</v>
      </c>
      <c r="E34" s="75">
        <f t="shared" si="5"/>
        <v>3543.75</v>
      </c>
      <c r="F34" s="75">
        <f t="shared" si="9"/>
        <v>1771.875</v>
      </c>
      <c r="G34" s="42">
        <v>250</v>
      </c>
      <c r="J34" s="22">
        <f>J29+50000</f>
        <v>300000</v>
      </c>
      <c r="K34" s="25">
        <f t="shared" si="4"/>
        <v>4.2000000000000051E-2</v>
      </c>
      <c r="L34" s="72">
        <f t="shared" si="1"/>
        <v>2100.0000000000023</v>
      </c>
    </row>
    <row r="35" spans="2:12" x14ac:dyDescent="0.25">
      <c r="B35" s="22">
        <f t="shared" ref="B35:B98" si="10">B30+50000</f>
        <v>310000</v>
      </c>
      <c r="C35" s="5">
        <v>7.8600000000000003E-2</v>
      </c>
      <c r="D35" s="74">
        <f t="shared" si="0"/>
        <v>24366</v>
      </c>
      <c r="E35" s="75">
        <f t="shared" si="5"/>
        <v>3654.9</v>
      </c>
      <c r="F35" s="75">
        <f t="shared" si="9"/>
        <v>1827.45</v>
      </c>
      <c r="G35" s="42">
        <v>250</v>
      </c>
      <c r="J35" s="22">
        <f t="shared" ref="J35:J98" si="11">J30+50000</f>
        <v>310000</v>
      </c>
      <c r="K35" s="25">
        <f t="shared" si="4"/>
        <v>4.1600000000000054E-2</v>
      </c>
      <c r="L35" s="72">
        <f t="shared" si="1"/>
        <v>2149.3333333333362</v>
      </c>
    </row>
    <row r="36" spans="2:12" x14ac:dyDescent="0.25">
      <c r="B36" s="22">
        <f t="shared" si="10"/>
        <v>320000</v>
      </c>
      <c r="C36" s="5">
        <v>7.8399999999999997E-2</v>
      </c>
      <c r="D36" s="74">
        <f t="shared" si="0"/>
        <v>25088</v>
      </c>
      <c r="E36" s="75">
        <f t="shared" si="5"/>
        <v>3763.2</v>
      </c>
      <c r="F36" s="75">
        <f t="shared" si="9"/>
        <v>1881.6</v>
      </c>
      <c r="G36" s="42">
        <v>250</v>
      </c>
      <c r="J36" s="22">
        <f t="shared" si="11"/>
        <v>320000</v>
      </c>
      <c r="K36" s="25">
        <f t="shared" si="4"/>
        <v>4.1200000000000056E-2</v>
      </c>
      <c r="L36" s="72">
        <f t="shared" si="1"/>
        <v>2197.3333333333362</v>
      </c>
    </row>
    <row r="37" spans="2:12" x14ac:dyDescent="0.25">
      <c r="B37" s="22">
        <f t="shared" si="10"/>
        <v>330000</v>
      </c>
      <c r="C37" s="5">
        <v>7.8299999999999995E-2</v>
      </c>
      <c r="D37" s="74">
        <f t="shared" si="0"/>
        <v>25839</v>
      </c>
      <c r="E37" s="75">
        <f t="shared" si="5"/>
        <v>3875.85</v>
      </c>
      <c r="F37" s="75">
        <f t="shared" si="9"/>
        <v>1937.925</v>
      </c>
      <c r="G37" s="42">
        <v>250</v>
      </c>
      <c r="J37" s="22">
        <f t="shared" si="11"/>
        <v>330000</v>
      </c>
      <c r="K37" s="25">
        <f t="shared" si="4"/>
        <v>4.0800000000000058E-2</v>
      </c>
      <c r="L37" s="72">
        <f t="shared" si="1"/>
        <v>2244.0000000000032</v>
      </c>
    </row>
    <row r="38" spans="2:12" x14ac:dyDescent="0.25">
      <c r="B38" s="22">
        <f t="shared" si="10"/>
        <v>340000</v>
      </c>
      <c r="C38" s="5">
        <v>7.8200000000000006E-2</v>
      </c>
      <c r="D38" s="74">
        <f t="shared" si="0"/>
        <v>26588.000000000004</v>
      </c>
      <c r="E38" s="75">
        <f t="shared" si="5"/>
        <v>3988.2000000000003</v>
      </c>
      <c r="F38" s="75">
        <f t="shared" si="9"/>
        <v>1994.1000000000001</v>
      </c>
      <c r="G38" s="42">
        <v>250</v>
      </c>
      <c r="J38" s="22">
        <f t="shared" si="11"/>
        <v>340000</v>
      </c>
      <c r="K38" s="25">
        <f t="shared" si="4"/>
        <v>4.0400000000000061E-2</v>
      </c>
      <c r="L38" s="72">
        <f t="shared" si="1"/>
        <v>2289.3333333333367</v>
      </c>
    </row>
    <row r="39" spans="2:12" x14ac:dyDescent="0.25">
      <c r="B39" s="22">
        <f t="shared" si="10"/>
        <v>350000</v>
      </c>
      <c r="C39" s="5">
        <v>7.8100000000000003E-2</v>
      </c>
      <c r="D39" s="74">
        <f t="shared" si="0"/>
        <v>27335</v>
      </c>
      <c r="E39" s="75">
        <f t="shared" si="5"/>
        <v>4100.25</v>
      </c>
      <c r="F39" s="75">
        <f t="shared" si="9"/>
        <v>2050.125</v>
      </c>
      <c r="G39" s="42">
        <v>250</v>
      </c>
      <c r="J39" s="22">
        <f t="shared" si="11"/>
        <v>350000</v>
      </c>
      <c r="K39" s="25">
        <f t="shared" si="4"/>
        <v>4.0000000000000063E-2</v>
      </c>
      <c r="L39" s="72">
        <f t="shared" si="1"/>
        <v>2333.3333333333371</v>
      </c>
    </row>
    <row r="40" spans="2:12" x14ac:dyDescent="0.25">
      <c r="B40" s="22">
        <f t="shared" si="10"/>
        <v>360000</v>
      </c>
      <c r="C40" s="5">
        <f>C35-0.16%</f>
        <v>7.6999999999999999E-2</v>
      </c>
      <c r="D40" s="74">
        <f t="shared" si="0"/>
        <v>27720</v>
      </c>
      <c r="E40" s="75">
        <f t="shared" si="5"/>
        <v>4158</v>
      </c>
      <c r="F40" s="75">
        <f t="shared" si="9"/>
        <v>2079</v>
      </c>
      <c r="G40" s="42">
        <v>250</v>
      </c>
      <c r="J40" s="22">
        <f t="shared" si="11"/>
        <v>360000</v>
      </c>
      <c r="K40" s="25">
        <f>K39-0.0153846%</f>
        <v>3.9846154000000064E-2</v>
      </c>
      <c r="L40" s="72">
        <f t="shared" si="1"/>
        <v>2390.7692400000037</v>
      </c>
    </row>
    <row r="41" spans="2:12" x14ac:dyDescent="0.25">
      <c r="B41" s="22">
        <f t="shared" si="10"/>
        <v>370000</v>
      </c>
      <c r="C41" s="5">
        <f t="shared" ref="C41:C63" si="12">C36-0.16%</f>
        <v>7.6799999999999993E-2</v>
      </c>
      <c r="D41" s="74">
        <f t="shared" si="0"/>
        <v>28415.999999999996</v>
      </c>
      <c r="E41" s="75">
        <f t="shared" si="5"/>
        <v>4262.3999999999996</v>
      </c>
      <c r="F41" s="75">
        <f t="shared" si="9"/>
        <v>2131.1999999999998</v>
      </c>
      <c r="G41" s="42">
        <v>250</v>
      </c>
      <c r="J41" s="22">
        <f t="shared" si="11"/>
        <v>370000</v>
      </c>
      <c r="K41" s="25">
        <f t="shared" ref="K41:K104" si="13">K40-0.0153846%</f>
        <v>3.9692308000000065E-2</v>
      </c>
      <c r="L41" s="72">
        <f t="shared" si="1"/>
        <v>2447.6923266666704</v>
      </c>
    </row>
    <row r="42" spans="2:12" x14ac:dyDescent="0.25">
      <c r="B42" s="22">
        <f t="shared" si="10"/>
        <v>380000</v>
      </c>
      <c r="C42" s="5">
        <f t="shared" si="12"/>
        <v>7.669999999999999E-2</v>
      </c>
      <c r="D42" s="74">
        <f t="shared" si="0"/>
        <v>29145.999999999996</v>
      </c>
      <c r="E42" s="75">
        <f t="shared" si="5"/>
        <v>4371.8999999999996</v>
      </c>
      <c r="F42" s="75">
        <f t="shared" si="9"/>
        <v>2185.9499999999998</v>
      </c>
      <c r="G42" s="42">
        <v>250</v>
      </c>
      <c r="J42" s="22">
        <f t="shared" si="11"/>
        <v>380000</v>
      </c>
      <c r="K42" s="25">
        <f t="shared" si="13"/>
        <v>3.9538462000000066E-2</v>
      </c>
      <c r="L42" s="72">
        <f t="shared" si="1"/>
        <v>2504.1025933333376</v>
      </c>
    </row>
    <row r="43" spans="2:12" x14ac:dyDescent="0.25">
      <c r="B43" s="22">
        <f t="shared" si="10"/>
        <v>390000</v>
      </c>
      <c r="C43" s="5">
        <f t="shared" si="12"/>
        <v>7.6600000000000001E-2</v>
      </c>
      <c r="D43" s="74">
        <f t="shared" si="0"/>
        <v>29874</v>
      </c>
      <c r="E43" s="75">
        <f t="shared" si="5"/>
        <v>4481.0999999999995</v>
      </c>
      <c r="F43" s="75">
        <f t="shared" si="9"/>
        <v>2240.5499999999997</v>
      </c>
      <c r="G43" s="42">
        <v>250</v>
      </c>
      <c r="J43" s="22">
        <f t="shared" si="11"/>
        <v>390000</v>
      </c>
      <c r="K43" s="25">
        <f t="shared" si="13"/>
        <v>3.9384616000000067E-2</v>
      </c>
      <c r="L43" s="72">
        <f t="shared" si="1"/>
        <v>2560.0000400000044</v>
      </c>
    </row>
    <row r="44" spans="2:12" x14ac:dyDescent="0.25">
      <c r="B44" s="22">
        <f t="shared" si="10"/>
        <v>400000</v>
      </c>
      <c r="C44" s="5">
        <f t="shared" si="12"/>
        <v>7.6499999999999999E-2</v>
      </c>
      <c r="D44" s="74">
        <f t="shared" si="0"/>
        <v>30600</v>
      </c>
      <c r="E44" s="75">
        <f t="shared" si="5"/>
        <v>4590</v>
      </c>
      <c r="F44" s="75">
        <f t="shared" si="9"/>
        <v>2295</v>
      </c>
      <c r="G44" s="42">
        <v>250</v>
      </c>
      <c r="J44" s="22">
        <f t="shared" si="11"/>
        <v>400000</v>
      </c>
      <c r="K44" s="25">
        <f t="shared" si="13"/>
        <v>3.9230770000000068E-2</v>
      </c>
      <c r="L44" s="72">
        <f t="shared" si="1"/>
        <v>2615.3846666666709</v>
      </c>
    </row>
    <row r="45" spans="2:12" x14ac:dyDescent="0.25">
      <c r="B45" s="22">
        <f t="shared" si="10"/>
        <v>410000</v>
      </c>
      <c r="C45" s="5">
        <f t="shared" si="12"/>
        <v>7.5399999999999995E-2</v>
      </c>
      <c r="D45" s="74">
        <f t="shared" si="0"/>
        <v>30913.999999999996</v>
      </c>
      <c r="E45" s="75">
        <f t="shared" si="5"/>
        <v>4637.0999999999995</v>
      </c>
      <c r="F45" s="75">
        <f t="shared" si="9"/>
        <v>2318.5499999999997</v>
      </c>
      <c r="G45" s="42">
        <v>250</v>
      </c>
      <c r="J45" s="22">
        <f t="shared" si="11"/>
        <v>410000</v>
      </c>
      <c r="K45" s="25">
        <f t="shared" si="13"/>
        <v>3.9076924000000068E-2</v>
      </c>
      <c r="L45" s="72">
        <f t="shared" si="1"/>
        <v>2670.2564733333379</v>
      </c>
    </row>
    <row r="46" spans="2:12" x14ac:dyDescent="0.25">
      <c r="B46" s="22">
        <f t="shared" si="10"/>
        <v>420000</v>
      </c>
      <c r="C46" s="5">
        <f t="shared" si="12"/>
        <v>7.5199999999999989E-2</v>
      </c>
      <c r="D46" s="74">
        <f t="shared" si="0"/>
        <v>31583.999999999996</v>
      </c>
      <c r="E46" s="75">
        <f t="shared" si="5"/>
        <v>4737.5999999999995</v>
      </c>
      <c r="F46" s="75">
        <f t="shared" si="9"/>
        <v>2368.7999999999997</v>
      </c>
      <c r="G46" s="42">
        <v>250</v>
      </c>
      <c r="J46" s="22">
        <f t="shared" si="11"/>
        <v>420000</v>
      </c>
      <c r="K46" s="25">
        <f t="shared" si="13"/>
        <v>3.8923078000000069E-2</v>
      </c>
      <c r="L46" s="72">
        <f t="shared" si="1"/>
        <v>2724.615460000005</v>
      </c>
    </row>
    <row r="47" spans="2:12" x14ac:dyDescent="0.25">
      <c r="B47" s="22">
        <f t="shared" si="10"/>
        <v>430000</v>
      </c>
      <c r="C47" s="5">
        <f t="shared" si="12"/>
        <v>7.5099999999999986E-2</v>
      </c>
      <c r="D47" s="74">
        <f t="shared" si="0"/>
        <v>32292.999999999993</v>
      </c>
      <c r="E47" s="75">
        <f t="shared" si="5"/>
        <v>4843.9499999999989</v>
      </c>
      <c r="F47" s="75">
        <f t="shared" si="9"/>
        <v>2421.9749999999995</v>
      </c>
      <c r="G47" s="42">
        <v>250</v>
      </c>
      <c r="J47" s="22">
        <f t="shared" si="11"/>
        <v>430000</v>
      </c>
      <c r="K47" s="25">
        <f t="shared" si="13"/>
        <v>3.876923200000007E-2</v>
      </c>
      <c r="L47" s="72">
        <f t="shared" si="1"/>
        <v>2778.4616266666712</v>
      </c>
    </row>
    <row r="48" spans="2:12" x14ac:dyDescent="0.25">
      <c r="B48" s="22">
        <f t="shared" si="10"/>
        <v>440000</v>
      </c>
      <c r="C48" s="5">
        <f t="shared" si="12"/>
        <v>7.4999999999999997E-2</v>
      </c>
      <c r="D48" s="74">
        <f t="shared" si="0"/>
        <v>33000</v>
      </c>
      <c r="E48" s="75">
        <f t="shared" si="5"/>
        <v>4950</v>
      </c>
      <c r="F48" s="75">
        <f t="shared" si="9"/>
        <v>2475</v>
      </c>
      <c r="G48" s="42">
        <v>250</v>
      </c>
      <c r="J48" s="22">
        <f t="shared" si="11"/>
        <v>440000</v>
      </c>
      <c r="K48" s="25">
        <f t="shared" si="13"/>
        <v>3.8615386000000071E-2</v>
      </c>
      <c r="L48" s="72">
        <f t="shared" si="1"/>
        <v>2831.7949733333385</v>
      </c>
    </row>
    <row r="49" spans="2:12" x14ac:dyDescent="0.25">
      <c r="B49" s="22">
        <f t="shared" si="10"/>
        <v>450000</v>
      </c>
      <c r="C49" s="5">
        <f t="shared" si="12"/>
        <v>7.4899999999999994E-2</v>
      </c>
      <c r="D49" s="74">
        <f t="shared" si="0"/>
        <v>33705</v>
      </c>
      <c r="E49" s="75">
        <f t="shared" si="5"/>
        <v>5055.75</v>
      </c>
      <c r="F49" s="75">
        <f t="shared" si="9"/>
        <v>2527.875</v>
      </c>
      <c r="G49" s="42">
        <v>250</v>
      </c>
      <c r="J49" s="22">
        <f t="shared" si="11"/>
        <v>450000</v>
      </c>
      <c r="K49" s="25">
        <f t="shared" si="13"/>
        <v>3.8461540000000072E-2</v>
      </c>
      <c r="L49" s="72">
        <f t="shared" si="1"/>
        <v>2884.6155000000053</v>
      </c>
    </row>
    <row r="50" spans="2:12" x14ac:dyDescent="0.25">
      <c r="B50" s="22">
        <f t="shared" si="10"/>
        <v>460000</v>
      </c>
      <c r="C50" s="5">
        <f t="shared" si="12"/>
        <v>7.3799999999999991E-2</v>
      </c>
      <c r="D50" s="74">
        <f t="shared" si="0"/>
        <v>33947.999999999993</v>
      </c>
      <c r="E50" s="75">
        <f t="shared" si="5"/>
        <v>5092.1999999999989</v>
      </c>
      <c r="F50" s="75">
        <f t="shared" si="9"/>
        <v>2546.0999999999995</v>
      </c>
      <c r="G50" s="42">
        <v>250</v>
      </c>
      <c r="J50" s="22">
        <f t="shared" si="11"/>
        <v>460000</v>
      </c>
      <c r="K50" s="25">
        <f t="shared" si="13"/>
        <v>3.8307694000000073E-2</v>
      </c>
      <c r="L50" s="72">
        <f t="shared" si="1"/>
        <v>2936.9232066666723</v>
      </c>
    </row>
    <row r="51" spans="2:12" x14ac:dyDescent="0.25">
      <c r="B51" s="22">
        <f t="shared" si="10"/>
        <v>470000</v>
      </c>
      <c r="C51" s="5">
        <f t="shared" si="12"/>
        <v>7.3599999999999985E-2</v>
      </c>
      <c r="D51" s="74">
        <f t="shared" si="0"/>
        <v>34591.999999999993</v>
      </c>
      <c r="E51" s="75">
        <f t="shared" si="5"/>
        <v>5188.7999999999984</v>
      </c>
      <c r="F51" s="75">
        <f t="shared" si="9"/>
        <v>2594.3999999999992</v>
      </c>
      <c r="G51" s="42">
        <v>250</v>
      </c>
      <c r="J51" s="22">
        <f t="shared" si="11"/>
        <v>470000</v>
      </c>
      <c r="K51" s="25">
        <f t="shared" si="13"/>
        <v>3.8153848000000073E-2</v>
      </c>
      <c r="L51" s="72">
        <f t="shared" si="1"/>
        <v>2988.7180933333389</v>
      </c>
    </row>
    <row r="52" spans="2:12" x14ac:dyDescent="0.25">
      <c r="B52" s="22">
        <f t="shared" si="10"/>
        <v>480000</v>
      </c>
      <c r="C52" s="5">
        <f t="shared" si="12"/>
        <v>7.3499999999999982E-2</v>
      </c>
      <c r="D52" s="74">
        <f t="shared" si="0"/>
        <v>35279.999999999993</v>
      </c>
      <c r="E52" s="75">
        <f t="shared" si="5"/>
        <v>5291.9999999999991</v>
      </c>
      <c r="F52" s="75">
        <f t="shared" si="9"/>
        <v>2645.9999999999995</v>
      </c>
      <c r="G52" s="42">
        <v>250</v>
      </c>
      <c r="J52" s="22">
        <f t="shared" si="11"/>
        <v>480000</v>
      </c>
      <c r="K52" s="25">
        <f t="shared" si="13"/>
        <v>3.8000002000000074E-2</v>
      </c>
      <c r="L52" s="72">
        <f t="shared" si="1"/>
        <v>3040.0001600000055</v>
      </c>
    </row>
    <row r="53" spans="2:12" x14ac:dyDescent="0.25">
      <c r="B53" s="22">
        <f t="shared" si="10"/>
        <v>490000</v>
      </c>
      <c r="C53" s="5">
        <f t="shared" si="12"/>
        <v>7.3399999999999993E-2</v>
      </c>
      <c r="D53" s="74">
        <f t="shared" si="0"/>
        <v>35966</v>
      </c>
      <c r="E53" s="75">
        <f t="shared" si="5"/>
        <v>5394.9</v>
      </c>
      <c r="F53" s="75">
        <f t="shared" si="9"/>
        <v>2697.45</v>
      </c>
      <c r="G53" s="42">
        <v>250</v>
      </c>
      <c r="J53" s="22">
        <f t="shared" si="11"/>
        <v>490000</v>
      </c>
      <c r="K53" s="25">
        <f t="shared" si="13"/>
        <v>3.7846156000000075E-2</v>
      </c>
      <c r="L53" s="72">
        <f t="shared" si="1"/>
        <v>3090.7694066666731</v>
      </c>
    </row>
    <row r="54" spans="2:12" x14ac:dyDescent="0.25">
      <c r="B54" s="22">
        <f t="shared" si="10"/>
        <v>500000</v>
      </c>
      <c r="C54" s="5">
        <f t="shared" si="12"/>
        <v>7.329999999999999E-2</v>
      </c>
      <c r="D54" s="74">
        <f t="shared" si="0"/>
        <v>36649.999999999993</v>
      </c>
      <c r="E54" s="75">
        <f>0.15*D54</f>
        <v>5497.4999999999991</v>
      </c>
      <c r="F54" s="75">
        <f t="shared" si="9"/>
        <v>2748.7499999999995</v>
      </c>
      <c r="G54" s="42">
        <v>250</v>
      </c>
      <c r="J54" s="22">
        <f t="shared" si="11"/>
        <v>500000</v>
      </c>
      <c r="K54" s="25">
        <f t="shared" si="13"/>
        <v>3.7692310000000076E-2</v>
      </c>
      <c r="L54" s="72">
        <f t="shared" si="1"/>
        <v>3141.02583333334</v>
      </c>
    </row>
    <row r="55" spans="2:12" x14ac:dyDescent="0.25">
      <c r="B55" s="22">
        <f t="shared" si="10"/>
        <v>510000</v>
      </c>
      <c r="C55" s="5">
        <f t="shared" si="12"/>
        <v>7.2199999999999986E-2</v>
      </c>
      <c r="D55" s="74">
        <f t="shared" si="0"/>
        <v>36821.999999999993</v>
      </c>
      <c r="E55" s="75">
        <f t="shared" ref="E55:E118" si="14">0.15*D55</f>
        <v>5523.2999999999984</v>
      </c>
      <c r="F55" s="75">
        <f t="shared" si="9"/>
        <v>2761.6499999999992</v>
      </c>
      <c r="G55" s="42">
        <v>250</v>
      </c>
      <c r="J55" s="22">
        <f t="shared" si="11"/>
        <v>510000</v>
      </c>
      <c r="K55" s="25">
        <f t="shared" si="13"/>
        <v>3.7538464000000077E-2</v>
      </c>
      <c r="L55" s="72">
        <f t="shared" si="1"/>
        <v>3190.7694400000069</v>
      </c>
    </row>
    <row r="56" spans="2:12" x14ac:dyDescent="0.25">
      <c r="B56" s="22">
        <f t="shared" si="10"/>
        <v>520000</v>
      </c>
      <c r="C56" s="5">
        <f t="shared" si="12"/>
        <v>7.1999999999999981E-2</v>
      </c>
      <c r="D56" s="74">
        <f t="shared" si="0"/>
        <v>37439.999999999993</v>
      </c>
      <c r="E56" s="75">
        <f t="shared" si="14"/>
        <v>5615.9999999999991</v>
      </c>
      <c r="F56" s="75">
        <f t="shared" si="9"/>
        <v>2807.9999999999995</v>
      </c>
      <c r="G56" s="42">
        <v>250</v>
      </c>
      <c r="J56" s="22">
        <f t="shared" si="11"/>
        <v>520000</v>
      </c>
      <c r="K56" s="25">
        <f t="shared" si="13"/>
        <v>3.7384618000000078E-2</v>
      </c>
      <c r="L56" s="72">
        <f t="shared" si="1"/>
        <v>3240.0002266666738</v>
      </c>
    </row>
    <row r="57" spans="2:12" x14ac:dyDescent="0.25">
      <c r="B57" s="22">
        <f t="shared" si="10"/>
        <v>530000</v>
      </c>
      <c r="C57" s="5">
        <f t="shared" si="12"/>
        <v>7.1899999999999978E-2</v>
      </c>
      <c r="D57" s="74">
        <f t="shared" si="0"/>
        <v>38106.999999999985</v>
      </c>
      <c r="E57" s="75">
        <f t="shared" si="14"/>
        <v>5716.0499999999975</v>
      </c>
      <c r="F57" s="75">
        <f t="shared" si="9"/>
        <v>2858.0249999999987</v>
      </c>
      <c r="G57" s="42">
        <v>250</v>
      </c>
      <c r="J57" s="22">
        <f t="shared" si="11"/>
        <v>530000</v>
      </c>
      <c r="K57" s="25">
        <f t="shared" si="13"/>
        <v>3.7230772000000079E-2</v>
      </c>
      <c r="L57" s="72">
        <f t="shared" si="1"/>
        <v>3288.71819333334</v>
      </c>
    </row>
    <row r="58" spans="2:12" x14ac:dyDescent="0.25">
      <c r="B58" s="22">
        <f t="shared" si="10"/>
        <v>540000</v>
      </c>
      <c r="C58" s="5">
        <f t="shared" si="12"/>
        <v>7.1799999999999989E-2</v>
      </c>
      <c r="D58" s="74">
        <f t="shared" si="0"/>
        <v>38771.999999999993</v>
      </c>
      <c r="E58" s="75">
        <f t="shared" si="14"/>
        <v>5815.7999999999984</v>
      </c>
      <c r="F58" s="75">
        <f t="shared" si="9"/>
        <v>2907.8999999999992</v>
      </c>
      <c r="G58" s="42">
        <v>250</v>
      </c>
      <c r="J58" s="22">
        <f t="shared" si="11"/>
        <v>540000</v>
      </c>
      <c r="K58" s="25">
        <f t="shared" si="13"/>
        <v>3.7076926000000079E-2</v>
      </c>
      <c r="L58" s="72">
        <f t="shared" si="1"/>
        <v>3336.9233400000071</v>
      </c>
    </row>
    <row r="59" spans="2:12" x14ac:dyDescent="0.25">
      <c r="B59" s="22">
        <f t="shared" si="10"/>
        <v>550000</v>
      </c>
      <c r="C59" s="5">
        <f t="shared" si="12"/>
        <v>7.1699999999999986E-2</v>
      </c>
      <c r="D59" s="74">
        <f t="shared" si="0"/>
        <v>39434.999999999993</v>
      </c>
      <c r="E59" s="75">
        <f t="shared" si="14"/>
        <v>5915.2499999999991</v>
      </c>
      <c r="F59" s="75">
        <f t="shared" si="9"/>
        <v>2957.6249999999995</v>
      </c>
      <c r="G59" s="42">
        <v>250</v>
      </c>
      <c r="J59" s="22">
        <f t="shared" si="11"/>
        <v>550000</v>
      </c>
      <c r="K59" s="25">
        <f t="shared" si="13"/>
        <v>3.692308000000008E-2</v>
      </c>
      <c r="L59" s="72">
        <f t="shared" si="1"/>
        <v>3384.6156666666739</v>
      </c>
    </row>
    <row r="60" spans="2:12" x14ac:dyDescent="0.25">
      <c r="B60" s="22">
        <f t="shared" si="10"/>
        <v>560000</v>
      </c>
      <c r="C60" s="5">
        <f t="shared" si="12"/>
        <v>7.0599999999999982E-2</v>
      </c>
      <c r="D60" s="74">
        <f t="shared" si="0"/>
        <v>39535.999999999993</v>
      </c>
      <c r="E60" s="75">
        <f t="shared" si="14"/>
        <v>5930.3999999999987</v>
      </c>
      <c r="F60" s="75">
        <f t="shared" si="9"/>
        <v>2965.1999999999994</v>
      </c>
      <c r="G60" s="42">
        <v>250</v>
      </c>
      <c r="J60" s="22">
        <f t="shared" si="11"/>
        <v>560000</v>
      </c>
      <c r="K60" s="25">
        <f t="shared" si="13"/>
        <v>3.6769234000000081E-2</v>
      </c>
      <c r="L60" s="72">
        <f t="shared" si="1"/>
        <v>3431.7951733333412</v>
      </c>
    </row>
    <row r="61" spans="2:12" x14ac:dyDescent="0.25">
      <c r="B61" s="22">
        <f t="shared" si="10"/>
        <v>570000</v>
      </c>
      <c r="C61" s="5">
        <f t="shared" si="12"/>
        <v>7.0399999999999976E-2</v>
      </c>
      <c r="D61" s="74">
        <f t="shared" si="0"/>
        <v>40127.999999999985</v>
      </c>
      <c r="E61" s="75">
        <f t="shared" si="14"/>
        <v>6019.199999999998</v>
      </c>
      <c r="F61" s="75">
        <f t="shared" si="9"/>
        <v>3009.599999999999</v>
      </c>
      <c r="G61" s="42">
        <v>250</v>
      </c>
      <c r="J61" s="22">
        <f t="shared" si="11"/>
        <v>570000</v>
      </c>
      <c r="K61" s="25">
        <f t="shared" si="13"/>
        <v>3.6615388000000082E-2</v>
      </c>
      <c r="L61" s="72">
        <f t="shared" si="1"/>
        <v>3478.4618600000081</v>
      </c>
    </row>
    <row r="62" spans="2:12" x14ac:dyDescent="0.25">
      <c r="B62" s="22">
        <f t="shared" si="10"/>
        <v>580000</v>
      </c>
      <c r="C62" s="5">
        <f t="shared" si="12"/>
        <v>7.0299999999999974E-2</v>
      </c>
      <c r="D62" s="74">
        <f t="shared" si="0"/>
        <v>40773.999999999985</v>
      </c>
      <c r="E62" s="75">
        <f t="shared" si="14"/>
        <v>6116.0999999999976</v>
      </c>
      <c r="F62" s="75">
        <f t="shared" si="9"/>
        <v>3058.0499999999988</v>
      </c>
      <c r="G62" s="42">
        <v>250</v>
      </c>
      <c r="J62" s="22">
        <f t="shared" si="11"/>
        <v>580000</v>
      </c>
      <c r="K62" s="25">
        <f t="shared" si="13"/>
        <v>3.6461542000000083E-2</v>
      </c>
      <c r="L62" s="72">
        <f t="shared" si="1"/>
        <v>3524.6157266666746</v>
      </c>
    </row>
    <row r="63" spans="2:12" x14ac:dyDescent="0.25">
      <c r="B63" s="22">
        <f t="shared" si="10"/>
        <v>590000</v>
      </c>
      <c r="C63" s="5">
        <f t="shared" si="12"/>
        <v>7.0199999999999985E-2</v>
      </c>
      <c r="D63" s="74">
        <f t="shared" si="0"/>
        <v>41417.999999999993</v>
      </c>
      <c r="E63" s="75">
        <f t="shared" si="14"/>
        <v>6212.6999999999989</v>
      </c>
      <c r="F63" s="75">
        <f t="shared" si="9"/>
        <v>3106.3499999999995</v>
      </c>
      <c r="G63" s="42">
        <v>250</v>
      </c>
      <c r="J63" s="22">
        <f t="shared" si="11"/>
        <v>590000</v>
      </c>
      <c r="K63" s="25">
        <f t="shared" si="13"/>
        <v>3.6307696000000084E-2</v>
      </c>
      <c r="L63" s="72">
        <f t="shared" si="1"/>
        <v>3570.2567733333417</v>
      </c>
    </row>
    <row r="64" spans="2:12" x14ac:dyDescent="0.25">
      <c r="B64" s="22">
        <f t="shared" si="10"/>
        <v>600000</v>
      </c>
      <c r="C64" s="5">
        <v>7.0000000000000007E-2</v>
      </c>
      <c r="D64" s="74">
        <f t="shared" si="0"/>
        <v>42000.000000000007</v>
      </c>
      <c r="E64" s="75">
        <f t="shared" si="14"/>
        <v>6300.0000000000009</v>
      </c>
      <c r="F64" s="75">
        <f t="shared" si="9"/>
        <v>3150.0000000000005</v>
      </c>
      <c r="G64" s="42">
        <v>250</v>
      </c>
      <c r="J64" s="22">
        <f t="shared" si="11"/>
        <v>600000</v>
      </c>
      <c r="K64" s="25">
        <f t="shared" si="13"/>
        <v>3.6153850000000085E-2</v>
      </c>
      <c r="L64" s="72">
        <f t="shared" si="1"/>
        <v>3615.3850000000089</v>
      </c>
    </row>
    <row r="65" spans="2:12" x14ac:dyDescent="0.25">
      <c r="B65" s="22">
        <f t="shared" si="10"/>
        <v>610000</v>
      </c>
      <c r="C65" s="5">
        <f>C64-0.0085%</f>
        <v>6.9915000000000005E-2</v>
      </c>
      <c r="D65" s="74">
        <f t="shared" si="0"/>
        <v>42648.15</v>
      </c>
      <c r="E65" s="75">
        <f t="shared" si="14"/>
        <v>6397.2224999999999</v>
      </c>
      <c r="F65" s="75">
        <f t="shared" si="9"/>
        <v>3198.6112499999999</v>
      </c>
      <c r="G65" s="42">
        <v>250</v>
      </c>
      <c r="J65" s="22">
        <f t="shared" si="11"/>
        <v>610000</v>
      </c>
      <c r="K65" s="25">
        <f t="shared" si="13"/>
        <v>3.6000004000000085E-2</v>
      </c>
      <c r="L65" s="72">
        <f t="shared" si="1"/>
        <v>3660.0004066666752</v>
      </c>
    </row>
    <row r="66" spans="2:12" x14ac:dyDescent="0.25">
      <c r="B66" s="22">
        <f t="shared" si="10"/>
        <v>620000</v>
      </c>
      <c r="C66" s="5">
        <f t="shared" ref="C66:C129" si="15">C65-0.0085%</f>
        <v>6.9830000000000003E-2</v>
      </c>
      <c r="D66" s="74">
        <f t="shared" si="0"/>
        <v>43294.6</v>
      </c>
      <c r="E66" s="75">
        <f t="shared" si="14"/>
        <v>6494.19</v>
      </c>
      <c r="F66" s="75">
        <f t="shared" si="9"/>
        <v>3247.0949999999998</v>
      </c>
      <c r="G66" s="42">
        <v>250</v>
      </c>
      <c r="J66" s="22">
        <f t="shared" si="11"/>
        <v>620000</v>
      </c>
      <c r="K66" s="25">
        <f t="shared" si="13"/>
        <v>3.5846158000000086E-2</v>
      </c>
      <c r="L66" s="72">
        <f t="shared" si="1"/>
        <v>3704.1029933333425</v>
      </c>
    </row>
    <row r="67" spans="2:12" x14ac:dyDescent="0.25">
      <c r="B67" s="22">
        <f t="shared" si="10"/>
        <v>630000</v>
      </c>
      <c r="C67" s="5">
        <f t="shared" si="15"/>
        <v>6.9745000000000001E-2</v>
      </c>
      <c r="D67" s="74">
        <f t="shared" si="0"/>
        <v>43939.35</v>
      </c>
      <c r="E67" s="75">
        <f t="shared" si="14"/>
        <v>6590.9024999999992</v>
      </c>
      <c r="F67" s="75">
        <f t="shared" si="9"/>
        <v>3295.4512499999996</v>
      </c>
      <c r="G67" s="42">
        <v>250</v>
      </c>
      <c r="J67" s="22">
        <f t="shared" si="11"/>
        <v>630000</v>
      </c>
      <c r="K67" s="25">
        <f t="shared" si="13"/>
        <v>3.5692312000000087E-2</v>
      </c>
      <c r="L67" s="72">
        <f t="shared" si="1"/>
        <v>3747.692760000009</v>
      </c>
    </row>
    <row r="68" spans="2:12" x14ac:dyDescent="0.25">
      <c r="B68" s="22">
        <f t="shared" si="10"/>
        <v>640000</v>
      </c>
      <c r="C68" s="5">
        <f t="shared" si="15"/>
        <v>6.966E-2</v>
      </c>
      <c r="D68" s="74">
        <f t="shared" si="0"/>
        <v>44582.400000000001</v>
      </c>
      <c r="E68" s="75">
        <f t="shared" si="14"/>
        <v>6687.36</v>
      </c>
      <c r="F68" s="75">
        <f t="shared" si="9"/>
        <v>3343.68</v>
      </c>
      <c r="G68" s="42">
        <v>250</v>
      </c>
      <c r="J68" s="22">
        <f t="shared" si="11"/>
        <v>640000</v>
      </c>
      <c r="K68" s="25">
        <f t="shared" si="13"/>
        <v>3.5538466000000088E-2</v>
      </c>
      <c r="L68" s="72">
        <f t="shared" si="1"/>
        <v>3790.7697066666765</v>
      </c>
    </row>
    <row r="69" spans="2:12" x14ac:dyDescent="0.25">
      <c r="B69" s="22">
        <f t="shared" si="10"/>
        <v>650000</v>
      </c>
      <c r="C69" s="5">
        <f t="shared" si="15"/>
        <v>6.9574999999999998E-2</v>
      </c>
      <c r="D69" s="74">
        <f t="shared" si="0"/>
        <v>45223.75</v>
      </c>
      <c r="E69" s="75">
        <f t="shared" si="14"/>
        <v>6783.5625</v>
      </c>
      <c r="F69" s="75">
        <f t="shared" si="9"/>
        <v>3391.78125</v>
      </c>
      <c r="G69" s="42">
        <v>250</v>
      </c>
      <c r="J69" s="22">
        <f t="shared" si="11"/>
        <v>650000</v>
      </c>
      <c r="K69" s="25">
        <f t="shared" si="13"/>
        <v>3.5384620000000089E-2</v>
      </c>
      <c r="L69" s="72">
        <f t="shared" si="1"/>
        <v>3833.3338333333431</v>
      </c>
    </row>
    <row r="70" spans="2:12" x14ac:dyDescent="0.25">
      <c r="B70" s="22">
        <f t="shared" si="10"/>
        <v>660000</v>
      </c>
      <c r="C70" s="5">
        <f t="shared" si="15"/>
        <v>6.9489999999999996E-2</v>
      </c>
      <c r="D70" s="74">
        <f t="shared" si="0"/>
        <v>45863.399999999994</v>
      </c>
      <c r="E70" s="75">
        <f t="shared" si="14"/>
        <v>6879.5099999999993</v>
      </c>
      <c r="F70" s="75">
        <f t="shared" si="9"/>
        <v>3439.7549999999997</v>
      </c>
      <c r="G70" s="42">
        <v>250</v>
      </c>
      <c r="J70" s="22">
        <f t="shared" si="11"/>
        <v>660000</v>
      </c>
      <c r="K70" s="25">
        <f t="shared" si="13"/>
        <v>3.523077400000009E-2</v>
      </c>
      <c r="L70" s="72">
        <f t="shared" si="1"/>
        <v>3875.3851400000099</v>
      </c>
    </row>
    <row r="71" spans="2:12" x14ac:dyDescent="0.25">
      <c r="B71" s="22">
        <f t="shared" si="10"/>
        <v>670000</v>
      </c>
      <c r="C71" s="5">
        <f t="shared" si="15"/>
        <v>6.9404999999999994E-2</v>
      </c>
      <c r="D71" s="74">
        <f t="shared" si="0"/>
        <v>46501.35</v>
      </c>
      <c r="E71" s="75">
        <f t="shared" si="14"/>
        <v>6975.2024999999994</v>
      </c>
      <c r="F71" s="75">
        <f t="shared" si="9"/>
        <v>3487.6012499999997</v>
      </c>
      <c r="G71" s="42">
        <v>250</v>
      </c>
      <c r="J71" s="22">
        <f t="shared" si="11"/>
        <v>670000</v>
      </c>
      <c r="K71" s="25">
        <f t="shared" si="13"/>
        <v>3.507692800000009E-2</v>
      </c>
      <c r="L71" s="72">
        <f t="shared" si="1"/>
        <v>3916.9236266666771</v>
      </c>
    </row>
    <row r="72" spans="2:12" x14ac:dyDescent="0.25">
      <c r="B72" s="22">
        <f t="shared" si="10"/>
        <v>680000</v>
      </c>
      <c r="C72" s="5">
        <f t="shared" si="15"/>
        <v>6.9319999999999993E-2</v>
      </c>
      <c r="D72" s="74">
        <f t="shared" si="0"/>
        <v>47137.599999999999</v>
      </c>
      <c r="E72" s="75">
        <f t="shared" si="14"/>
        <v>7070.6399999999994</v>
      </c>
      <c r="F72" s="75">
        <f t="shared" si="9"/>
        <v>3535.3199999999997</v>
      </c>
      <c r="G72" s="42">
        <v>250</v>
      </c>
      <c r="J72" s="22">
        <f t="shared" si="11"/>
        <v>680000</v>
      </c>
      <c r="K72" s="25">
        <f t="shared" si="13"/>
        <v>3.4923082000000091E-2</v>
      </c>
      <c r="L72" s="72">
        <f t="shared" si="1"/>
        <v>3957.9492933333436</v>
      </c>
    </row>
    <row r="73" spans="2:12" x14ac:dyDescent="0.25">
      <c r="B73" s="22">
        <f t="shared" si="10"/>
        <v>690000</v>
      </c>
      <c r="C73" s="5">
        <f t="shared" si="15"/>
        <v>6.9234999999999991E-2</v>
      </c>
      <c r="D73" s="74">
        <f t="shared" si="0"/>
        <v>47772.149999999994</v>
      </c>
      <c r="E73" s="75">
        <f t="shared" si="14"/>
        <v>7165.8224999999993</v>
      </c>
      <c r="F73" s="75">
        <f t="shared" si="9"/>
        <v>3582.9112499999997</v>
      </c>
      <c r="G73" s="42">
        <v>250</v>
      </c>
      <c r="J73" s="22">
        <f t="shared" si="11"/>
        <v>690000</v>
      </c>
      <c r="K73" s="25">
        <f t="shared" si="13"/>
        <v>3.4769236000000092E-2</v>
      </c>
      <c r="L73" s="72">
        <f t="shared" si="1"/>
        <v>3998.4621400000105</v>
      </c>
    </row>
    <row r="74" spans="2:12" x14ac:dyDescent="0.25">
      <c r="B74" s="22">
        <f t="shared" si="10"/>
        <v>700000</v>
      </c>
      <c r="C74" s="5">
        <f t="shared" si="15"/>
        <v>6.9149999999999989E-2</v>
      </c>
      <c r="D74" s="74">
        <f t="shared" si="0"/>
        <v>48404.999999999993</v>
      </c>
      <c r="E74" s="75">
        <f t="shared" si="14"/>
        <v>7260.7499999999991</v>
      </c>
      <c r="F74" s="75">
        <f t="shared" si="9"/>
        <v>3630.3749999999995</v>
      </c>
      <c r="G74" s="42">
        <v>250</v>
      </c>
      <c r="J74" s="22">
        <f t="shared" si="11"/>
        <v>700000</v>
      </c>
      <c r="K74" s="25">
        <f t="shared" si="13"/>
        <v>3.4615390000000093E-2</v>
      </c>
      <c r="L74" s="72">
        <f t="shared" ref="L74:L137" si="16">K74*J74/6</f>
        <v>4038.4621666666776</v>
      </c>
    </row>
    <row r="75" spans="2:12" x14ac:dyDescent="0.25">
      <c r="B75" s="22">
        <f t="shared" si="10"/>
        <v>710000</v>
      </c>
      <c r="C75" s="5">
        <f t="shared" si="15"/>
        <v>6.9064999999999988E-2</v>
      </c>
      <c r="D75" s="74">
        <f t="shared" si="0"/>
        <v>49036.149999999994</v>
      </c>
      <c r="E75" s="75">
        <f t="shared" si="14"/>
        <v>7355.4224999999988</v>
      </c>
      <c r="F75" s="75">
        <f t="shared" si="9"/>
        <v>3677.7112499999994</v>
      </c>
      <c r="G75" s="42">
        <v>250</v>
      </c>
      <c r="J75" s="22">
        <f t="shared" si="11"/>
        <v>710000</v>
      </c>
      <c r="K75" s="25">
        <f t="shared" si="13"/>
        <v>3.4461544000000094E-2</v>
      </c>
      <c r="L75" s="72">
        <f t="shared" si="16"/>
        <v>4077.9493733333443</v>
      </c>
    </row>
    <row r="76" spans="2:12" x14ac:dyDescent="0.25">
      <c r="B76" s="22">
        <f t="shared" si="10"/>
        <v>720000</v>
      </c>
      <c r="C76" s="5">
        <f t="shared" si="15"/>
        <v>6.8979999999999986E-2</v>
      </c>
      <c r="D76" s="74">
        <f t="shared" si="0"/>
        <v>49665.599999999991</v>
      </c>
      <c r="E76" s="75">
        <f t="shared" si="14"/>
        <v>7449.8399999999983</v>
      </c>
      <c r="F76" s="75">
        <f t="shared" si="9"/>
        <v>3724.9199999999992</v>
      </c>
      <c r="G76" s="42">
        <v>250</v>
      </c>
      <c r="J76" s="22">
        <f t="shared" si="11"/>
        <v>720000</v>
      </c>
      <c r="K76" s="25">
        <f t="shared" si="13"/>
        <v>3.4307698000000095E-2</v>
      </c>
      <c r="L76" s="72">
        <f t="shared" si="16"/>
        <v>4116.9237600000115</v>
      </c>
    </row>
    <row r="77" spans="2:12" x14ac:dyDescent="0.25">
      <c r="B77" s="22">
        <f t="shared" si="10"/>
        <v>730000</v>
      </c>
      <c r="C77" s="5">
        <f t="shared" si="15"/>
        <v>6.8894999999999984E-2</v>
      </c>
      <c r="D77" s="74">
        <f t="shared" si="0"/>
        <v>50293.349999999991</v>
      </c>
      <c r="E77" s="75">
        <f t="shared" si="14"/>
        <v>7544.0024999999987</v>
      </c>
      <c r="F77" s="75">
        <f t="shared" si="9"/>
        <v>3772.0012499999993</v>
      </c>
      <c r="G77" s="42">
        <v>250</v>
      </c>
      <c r="J77" s="22">
        <f t="shared" si="11"/>
        <v>730000</v>
      </c>
      <c r="K77" s="25">
        <f t="shared" si="13"/>
        <v>3.4153852000000096E-2</v>
      </c>
      <c r="L77" s="72">
        <f t="shared" si="16"/>
        <v>4155.3853266666783</v>
      </c>
    </row>
    <row r="78" spans="2:12" x14ac:dyDescent="0.25">
      <c r="B78" s="22">
        <f t="shared" si="10"/>
        <v>740000</v>
      </c>
      <c r="C78" s="5">
        <f t="shared" si="15"/>
        <v>6.8809999999999982E-2</v>
      </c>
      <c r="D78" s="74">
        <f t="shared" si="0"/>
        <v>50919.399999999987</v>
      </c>
      <c r="E78" s="75">
        <f t="shared" si="14"/>
        <v>7637.909999999998</v>
      </c>
      <c r="F78" s="75">
        <f t="shared" si="9"/>
        <v>3818.954999999999</v>
      </c>
      <c r="G78" s="42">
        <v>250</v>
      </c>
      <c r="J78" s="22">
        <f t="shared" si="11"/>
        <v>740000</v>
      </c>
      <c r="K78" s="25">
        <f t="shared" si="13"/>
        <v>3.4000006000000096E-2</v>
      </c>
      <c r="L78" s="72">
        <f t="shared" si="16"/>
        <v>4193.3340733333453</v>
      </c>
    </row>
    <row r="79" spans="2:12" x14ac:dyDescent="0.25">
      <c r="B79" s="22">
        <f t="shared" si="10"/>
        <v>750000</v>
      </c>
      <c r="C79" s="5">
        <f t="shared" si="15"/>
        <v>6.8724999999999981E-2</v>
      </c>
      <c r="D79" s="74">
        <f t="shared" si="0"/>
        <v>51543.749999999985</v>
      </c>
      <c r="E79" s="75">
        <f t="shared" si="14"/>
        <v>7731.5624999999973</v>
      </c>
      <c r="F79" s="75">
        <f t="shared" si="9"/>
        <v>3865.7812499999986</v>
      </c>
      <c r="G79" s="42">
        <v>250</v>
      </c>
      <c r="J79" s="22">
        <f t="shared" si="11"/>
        <v>750000</v>
      </c>
      <c r="K79" s="25">
        <f t="shared" si="13"/>
        <v>3.3846160000000097E-2</v>
      </c>
      <c r="L79" s="72">
        <f t="shared" si="16"/>
        <v>4230.7700000000123</v>
      </c>
    </row>
    <row r="80" spans="2:12" x14ac:dyDescent="0.25">
      <c r="B80" s="22">
        <f t="shared" si="10"/>
        <v>760000</v>
      </c>
      <c r="C80" s="5">
        <f t="shared" si="15"/>
        <v>6.8639999999999979E-2</v>
      </c>
      <c r="D80" s="74">
        <f t="shared" si="0"/>
        <v>52166.399999999987</v>
      </c>
      <c r="E80" s="75">
        <f t="shared" si="14"/>
        <v>7824.9599999999973</v>
      </c>
      <c r="F80" s="75">
        <f t="shared" si="9"/>
        <v>3912.4799999999987</v>
      </c>
      <c r="G80" s="42">
        <v>250</v>
      </c>
      <c r="J80" s="22">
        <f t="shared" si="11"/>
        <v>760000</v>
      </c>
      <c r="K80" s="25">
        <f t="shared" si="13"/>
        <v>3.3692314000000098E-2</v>
      </c>
      <c r="L80" s="72">
        <f t="shared" si="16"/>
        <v>4267.6931066666793</v>
      </c>
    </row>
    <row r="81" spans="2:12" x14ac:dyDescent="0.25">
      <c r="B81" s="22">
        <f t="shared" si="10"/>
        <v>770000</v>
      </c>
      <c r="C81" s="5">
        <f t="shared" si="15"/>
        <v>6.8554999999999977E-2</v>
      </c>
      <c r="D81" s="74">
        <f t="shared" si="0"/>
        <v>52787.349999999984</v>
      </c>
      <c r="E81" s="75">
        <f t="shared" si="14"/>
        <v>7918.1024999999972</v>
      </c>
      <c r="F81" s="75">
        <f t="shared" si="9"/>
        <v>3959.0512499999986</v>
      </c>
      <c r="G81" s="42">
        <v>250</v>
      </c>
      <c r="J81" s="22">
        <f t="shared" si="11"/>
        <v>770000</v>
      </c>
      <c r="K81" s="25">
        <f t="shared" si="13"/>
        <v>3.3538468000000099E-2</v>
      </c>
      <c r="L81" s="72">
        <f t="shared" si="16"/>
        <v>4304.1033933333465</v>
      </c>
    </row>
    <row r="82" spans="2:12" x14ac:dyDescent="0.25">
      <c r="B82" s="22">
        <f t="shared" si="10"/>
        <v>780000</v>
      </c>
      <c r="C82" s="5">
        <f t="shared" si="15"/>
        <v>6.8469999999999975E-2</v>
      </c>
      <c r="D82" s="74">
        <f t="shared" si="0"/>
        <v>53406.599999999984</v>
      </c>
      <c r="E82" s="75">
        <f t="shared" si="14"/>
        <v>8010.9899999999971</v>
      </c>
      <c r="F82" s="75">
        <f t="shared" si="9"/>
        <v>4005.4949999999985</v>
      </c>
      <c r="G82" s="42">
        <v>250</v>
      </c>
      <c r="J82" s="22">
        <f t="shared" si="11"/>
        <v>780000</v>
      </c>
      <c r="K82" s="25">
        <f t="shared" si="13"/>
        <v>3.33846220000001E-2</v>
      </c>
      <c r="L82" s="72">
        <f t="shared" si="16"/>
        <v>4340.0008600000128</v>
      </c>
    </row>
    <row r="83" spans="2:12" x14ac:dyDescent="0.25">
      <c r="B83" s="22">
        <f t="shared" si="10"/>
        <v>790000</v>
      </c>
      <c r="C83" s="5">
        <f t="shared" si="15"/>
        <v>6.8384999999999974E-2</v>
      </c>
      <c r="D83" s="74">
        <f t="shared" si="0"/>
        <v>54024.14999999998</v>
      </c>
      <c r="E83" s="75">
        <f t="shared" si="14"/>
        <v>8103.6224999999968</v>
      </c>
      <c r="F83" s="75">
        <f t="shared" si="9"/>
        <v>4051.8112499999984</v>
      </c>
      <c r="G83" s="42">
        <v>250</v>
      </c>
      <c r="J83" s="22">
        <f t="shared" si="11"/>
        <v>790000</v>
      </c>
      <c r="K83" s="25">
        <f t="shared" si="13"/>
        <v>3.3230776000000101E-2</v>
      </c>
      <c r="L83" s="72">
        <f t="shared" si="16"/>
        <v>4375.3855066666802</v>
      </c>
    </row>
    <row r="84" spans="2:12" x14ac:dyDescent="0.25">
      <c r="B84" s="22">
        <f t="shared" si="10"/>
        <v>800000</v>
      </c>
      <c r="C84" s="5">
        <f t="shared" si="15"/>
        <v>6.8299999999999972E-2</v>
      </c>
      <c r="D84" s="74">
        <f t="shared" si="0"/>
        <v>54639.999999999978</v>
      </c>
      <c r="E84" s="75">
        <f t="shared" si="14"/>
        <v>8195.9999999999964</v>
      </c>
      <c r="F84" s="75">
        <f t="shared" si="9"/>
        <v>4097.9999999999982</v>
      </c>
      <c r="G84" s="42">
        <v>250</v>
      </c>
      <c r="J84" s="22">
        <f t="shared" si="11"/>
        <v>800000</v>
      </c>
      <c r="K84" s="25">
        <f t="shared" si="13"/>
        <v>3.3076930000000102E-2</v>
      </c>
      <c r="L84" s="72">
        <f t="shared" si="16"/>
        <v>4410.2573333333467</v>
      </c>
    </row>
    <row r="85" spans="2:12" x14ac:dyDescent="0.25">
      <c r="B85" s="22">
        <f t="shared" si="10"/>
        <v>810000</v>
      </c>
      <c r="C85" s="5">
        <f t="shared" si="15"/>
        <v>6.821499999999997E-2</v>
      </c>
      <c r="D85" s="74">
        <f t="shared" si="0"/>
        <v>55254.149999999972</v>
      </c>
      <c r="E85" s="75">
        <f t="shared" si="14"/>
        <v>8288.1224999999959</v>
      </c>
      <c r="F85" s="75">
        <f t="shared" si="9"/>
        <v>4144.0612499999979</v>
      </c>
      <c r="G85" s="42">
        <v>250</v>
      </c>
      <c r="J85" s="22">
        <f t="shared" si="11"/>
        <v>810000</v>
      </c>
      <c r="K85" s="25">
        <f t="shared" si="13"/>
        <v>3.2923084000000102E-2</v>
      </c>
      <c r="L85" s="72">
        <f t="shared" si="16"/>
        <v>4444.6163400000141</v>
      </c>
    </row>
    <row r="86" spans="2:12" x14ac:dyDescent="0.25">
      <c r="B86" s="22">
        <f t="shared" si="10"/>
        <v>820000</v>
      </c>
      <c r="C86" s="5">
        <f t="shared" si="15"/>
        <v>6.8129999999999968E-2</v>
      </c>
      <c r="D86" s="74">
        <f t="shared" si="0"/>
        <v>55866.599999999977</v>
      </c>
      <c r="E86" s="75">
        <f t="shared" si="14"/>
        <v>8379.9899999999961</v>
      </c>
      <c r="F86" s="75">
        <f t="shared" si="9"/>
        <v>4189.9949999999981</v>
      </c>
      <c r="G86" s="42">
        <v>250</v>
      </c>
      <c r="J86" s="22">
        <f t="shared" si="11"/>
        <v>820000</v>
      </c>
      <c r="K86" s="25">
        <f t="shared" si="13"/>
        <v>3.2769238000000103E-2</v>
      </c>
      <c r="L86" s="72">
        <f t="shared" si="16"/>
        <v>4478.4625266666808</v>
      </c>
    </row>
    <row r="87" spans="2:12" x14ac:dyDescent="0.25">
      <c r="B87" s="22">
        <f t="shared" si="10"/>
        <v>830000</v>
      </c>
      <c r="C87" s="5">
        <f t="shared" si="15"/>
        <v>6.8044999999999967E-2</v>
      </c>
      <c r="D87" s="74">
        <f t="shared" si="0"/>
        <v>56477.349999999969</v>
      </c>
      <c r="E87" s="75">
        <f t="shared" si="14"/>
        <v>8471.6024999999954</v>
      </c>
      <c r="F87" s="75">
        <f t="shared" si="9"/>
        <v>4235.8012499999977</v>
      </c>
      <c r="G87" s="42">
        <v>250</v>
      </c>
      <c r="J87" s="22">
        <f t="shared" si="11"/>
        <v>830000</v>
      </c>
      <c r="K87" s="25">
        <f t="shared" si="13"/>
        <v>3.2615392000000104E-2</v>
      </c>
      <c r="L87" s="72">
        <f t="shared" si="16"/>
        <v>4511.7958933333475</v>
      </c>
    </row>
    <row r="88" spans="2:12" x14ac:dyDescent="0.25">
      <c r="B88" s="22">
        <f t="shared" si="10"/>
        <v>840000</v>
      </c>
      <c r="C88" s="5">
        <f t="shared" si="15"/>
        <v>6.7959999999999965E-2</v>
      </c>
      <c r="D88" s="74">
        <f t="shared" si="0"/>
        <v>57086.399999999972</v>
      </c>
      <c r="E88" s="75">
        <f t="shared" si="14"/>
        <v>8562.9599999999955</v>
      </c>
      <c r="F88" s="75">
        <f t="shared" si="9"/>
        <v>4281.4799999999977</v>
      </c>
      <c r="G88" s="42">
        <v>250</v>
      </c>
      <c r="J88" s="22">
        <f t="shared" si="11"/>
        <v>840000</v>
      </c>
      <c r="K88" s="25">
        <f t="shared" si="13"/>
        <v>3.2461546000000105E-2</v>
      </c>
      <c r="L88" s="72">
        <f t="shared" si="16"/>
        <v>4544.6164400000152</v>
      </c>
    </row>
    <row r="89" spans="2:12" x14ac:dyDescent="0.25">
      <c r="B89" s="22">
        <f t="shared" si="10"/>
        <v>850000</v>
      </c>
      <c r="C89" s="5">
        <f t="shared" si="15"/>
        <v>6.7874999999999963E-2</v>
      </c>
      <c r="D89" s="74">
        <f t="shared" si="0"/>
        <v>57693.749999999971</v>
      </c>
      <c r="E89" s="75">
        <f t="shared" si="14"/>
        <v>8654.0624999999945</v>
      </c>
      <c r="F89" s="75">
        <f t="shared" si="9"/>
        <v>4327.0312499999973</v>
      </c>
      <c r="G89" s="42">
        <v>250</v>
      </c>
      <c r="J89" s="22">
        <f t="shared" si="11"/>
        <v>850000</v>
      </c>
      <c r="K89" s="25">
        <f t="shared" si="13"/>
        <v>3.2307700000000106E-2</v>
      </c>
      <c r="L89" s="72">
        <f t="shared" si="16"/>
        <v>4576.9241666666812</v>
      </c>
    </row>
    <row r="90" spans="2:12" x14ac:dyDescent="0.25">
      <c r="B90" s="22">
        <f t="shared" si="10"/>
        <v>860000</v>
      </c>
      <c r="C90" s="5">
        <f t="shared" si="15"/>
        <v>6.7789999999999961E-2</v>
      </c>
      <c r="D90" s="74">
        <f t="shared" si="0"/>
        <v>58299.399999999965</v>
      </c>
      <c r="E90" s="75">
        <f t="shared" si="14"/>
        <v>8744.9099999999944</v>
      </c>
      <c r="F90" s="75">
        <f t="shared" si="9"/>
        <v>4372.4549999999972</v>
      </c>
      <c r="G90" s="42">
        <v>250</v>
      </c>
      <c r="J90" s="22">
        <f t="shared" si="11"/>
        <v>860000</v>
      </c>
      <c r="K90" s="25">
        <f t="shared" si="13"/>
        <v>3.2153854000000107E-2</v>
      </c>
      <c r="L90" s="72">
        <f t="shared" si="16"/>
        <v>4608.7190733333491</v>
      </c>
    </row>
    <row r="91" spans="2:12" x14ac:dyDescent="0.25">
      <c r="B91" s="22">
        <f t="shared" si="10"/>
        <v>870000</v>
      </c>
      <c r="C91" s="5">
        <f t="shared" si="15"/>
        <v>6.770499999999996E-2</v>
      </c>
      <c r="D91" s="74">
        <f t="shared" si="0"/>
        <v>58903.349999999962</v>
      </c>
      <c r="E91" s="75">
        <f t="shared" si="14"/>
        <v>8835.5024999999932</v>
      </c>
      <c r="F91" s="75">
        <f t="shared" si="9"/>
        <v>4417.7512499999966</v>
      </c>
      <c r="G91" s="42">
        <v>250</v>
      </c>
      <c r="J91" s="22">
        <f t="shared" si="11"/>
        <v>870000</v>
      </c>
      <c r="K91" s="25">
        <f t="shared" si="13"/>
        <v>3.2000008000000107E-2</v>
      </c>
      <c r="L91" s="72">
        <f t="shared" si="16"/>
        <v>4640.0011600000153</v>
      </c>
    </row>
    <row r="92" spans="2:12" x14ac:dyDescent="0.25">
      <c r="B92" s="22">
        <f t="shared" si="10"/>
        <v>880000</v>
      </c>
      <c r="C92" s="5">
        <f t="shared" si="15"/>
        <v>6.7619999999999958E-2</v>
      </c>
      <c r="D92" s="74">
        <f t="shared" si="0"/>
        <v>59505.599999999962</v>
      </c>
      <c r="E92" s="75">
        <f t="shared" si="14"/>
        <v>8925.8399999999947</v>
      </c>
      <c r="F92" s="75">
        <f t="shared" si="9"/>
        <v>4462.9199999999973</v>
      </c>
      <c r="G92" s="42">
        <v>250</v>
      </c>
      <c r="J92" s="22">
        <f t="shared" si="11"/>
        <v>880000</v>
      </c>
      <c r="K92" s="25">
        <f t="shared" si="13"/>
        <v>3.1846162000000108E-2</v>
      </c>
      <c r="L92" s="72">
        <f t="shared" si="16"/>
        <v>4670.7704266666824</v>
      </c>
    </row>
    <row r="93" spans="2:12" x14ac:dyDescent="0.25">
      <c r="B93" s="22">
        <f t="shared" si="10"/>
        <v>890000</v>
      </c>
      <c r="C93" s="5">
        <f t="shared" si="15"/>
        <v>6.7534999999999956E-2</v>
      </c>
      <c r="D93" s="74">
        <f t="shared" si="0"/>
        <v>60106.149999999958</v>
      </c>
      <c r="E93" s="75">
        <f t="shared" si="14"/>
        <v>9015.9224999999933</v>
      </c>
      <c r="F93" s="75">
        <f t="shared" si="9"/>
        <v>4507.9612499999967</v>
      </c>
      <c r="G93" s="42">
        <v>250</v>
      </c>
      <c r="J93" s="22">
        <f t="shared" si="11"/>
        <v>890000</v>
      </c>
      <c r="K93" s="25">
        <f t="shared" si="13"/>
        <v>3.1692316000000109E-2</v>
      </c>
      <c r="L93" s="72">
        <f t="shared" si="16"/>
        <v>4701.0268733333496</v>
      </c>
    </row>
    <row r="94" spans="2:12" x14ac:dyDescent="0.25">
      <c r="B94" s="22">
        <f t="shared" si="10"/>
        <v>900000</v>
      </c>
      <c r="C94" s="5">
        <f t="shared" si="15"/>
        <v>6.7449999999999954E-2</v>
      </c>
      <c r="D94" s="74">
        <f t="shared" si="0"/>
        <v>60704.999999999956</v>
      </c>
      <c r="E94" s="75">
        <f t="shared" si="14"/>
        <v>9105.7499999999927</v>
      </c>
      <c r="F94" s="75">
        <f t="shared" ref="F94:F157" si="17">0.075*D94</f>
        <v>4552.8749999999964</v>
      </c>
      <c r="G94" s="42">
        <v>250</v>
      </c>
      <c r="J94" s="22">
        <f t="shared" si="11"/>
        <v>900000</v>
      </c>
      <c r="K94" s="25">
        <f t="shared" si="13"/>
        <v>3.153847000000011E-2</v>
      </c>
      <c r="L94" s="72">
        <f t="shared" si="16"/>
        <v>4730.770500000016</v>
      </c>
    </row>
    <row r="95" spans="2:12" x14ac:dyDescent="0.25">
      <c r="B95" s="22">
        <f t="shared" si="10"/>
        <v>910000</v>
      </c>
      <c r="C95" s="5">
        <f t="shared" si="15"/>
        <v>6.7364999999999953E-2</v>
      </c>
      <c r="D95" s="74">
        <f t="shared" si="0"/>
        <v>61302.149999999958</v>
      </c>
      <c r="E95" s="75">
        <f t="shared" si="14"/>
        <v>9195.3224999999929</v>
      </c>
      <c r="F95" s="75">
        <f t="shared" si="17"/>
        <v>4597.6612499999965</v>
      </c>
      <c r="G95" s="42">
        <v>250</v>
      </c>
      <c r="J95" s="22">
        <f t="shared" si="11"/>
        <v>910000</v>
      </c>
      <c r="K95" s="25">
        <f t="shared" si="13"/>
        <v>3.1384624000000111E-2</v>
      </c>
      <c r="L95" s="72">
        <f t="shared" si="16"/>
        <v>4760.0013066666834</v>
      </c>
    </row>
    <row r="96" spans="2:12" x14ac:dyDescent="0.25">
      <c r="B96" s="22">
        <f t="shared" si="10"/>
        <v>920000</v>
      </c>
      <c r="C96" s="5">
        <f t="shared" si="15"/>
        <v>6.7279999999999951E-2</v>
      </c>
      <c r="D96" s="74">
        <f t="shared" si="0"/>
        <v>61897.599999999955</v>
      </c>
      <c r="E96" s="75">
        <f t="shared" si="14"/>
        <v>9284.6399999999921</v>
      </c>
      <c r="F96" s="75">
        <f t="shared" si="17"/>
        <v>4642.3199999999961</v>
      </c>
      <c r="G96" s="42">
        <v>250</v>
      </c>
      <c r="J96" s="22">
        <f t="shared" si="11"/>
        <v>920000</v>
      </c>
      <c r="K96" s="25">
        <f t="shared" si="13"/>
        <v>3.1230778000000112E-2</v>
      </c>
      <c r="L96" s="72">
        <f t="shared" si="16"/>
        <v>4788.7192933333508</v>
      </c>
    </row>
    <row r="97" spans="2:12" x14ac:dyDescent="0.25">
      <c r="B97" s="22">
        <f t="shared" si="10"/>
        <v>930000</v>
      </c>
      <c r="C97" s="5">
        <f t="shared" si="15"/>
        <v>6.7194999999999949E-2</v>
      </c>
      <c r="D97" s="74">
        <f t="shared" si="0"/>
        <v>62491.349999999955</v>
      </c>
      <c r="E97" s="75">
        <f t="shared" si="14"/>
        <v>9373.7024999999921</v>
      </c>
      <c r="F97" s="75">
        <f t="shared" si="17"/>
        <v>4686.8512499999961</v>
      </c>
      <c r="G97" s="42">
        <v>250</v>
      </c>
      <c r="J97" s="22">
        <f t="shared" si="11"/>
        <v>930000</v>
      </c>
      <c r="K97" s="25">
        <f t="shared" si="13"/>
        <v>3.1076932000000113E-2</v>
      </c>
      <c r="L97" s="72">
        <f t="shared" si="16"/>
        <v>4816.9244600000175</v>
      </c>
    </row>
    <row r="98" spans="2:12" x14ac:dyDescent="0.25">
      <c r="B98" s="22">
        <f t="shared" si="10"/>
        <v>940000</v>
      </c>
      <c r="C98" s="5">
        <f t="shared" si="15"/>
        <v>6.7109999999999947E-2</v>
      </c>
      <c r="D98" s="74">
        <f t="shared" si="0"/>
        <v>63083.399999999951</v>
      </c>
      <c r="E98" s="75">
        <f t="shared" si="14"/>
        <v>9462.5099999999929</v>
      </c>
      <c r="F98" s="75">
        <f t="shared" si="17"/>
        <v>4731.2549999999965</v>
      </c>
      <c r="G98" s="42">
        <v>250</v>
      </c>
      <c r="J98" s="22">
        <f t="shared" si="11"/>
        <v>940000</v>
      </c>
      <c r="K98" s="25">
        <f t="shared" si="13"/>
        <v>3.0923086000000113E-2</v>
      </c>
      <c r="L98" s="72">
        <f t="shared" si="16"/>
        <v>4844.6168066666842</v>
      </c>
    </row>
    <row r="99" spans="2:12" x14ac:dyDescent="0.25">
      <c r="B99" s="22">
        <f t="shared" ref="B99:B162" si="18">B94+50000</f>
        <v>950000</v>
      </c>
      <c r="C99" s="5">
        <f t="shared" si="15"/>
        <v>6.7024999999999946E-2</v>
      </c>
      <c r="D99" s="74">
        <f t="shared" si="0"/>
        <v>63673.749999999949</v>
      </c>
      <c r="E99" s="75">
        <f t="shared" si="14"/>
        <v>9551.0624999999927</v>
      </c>
      <c r="F99" s="75">
        <f t="shared" si="17"/>
        <v>4775.5312499999964</v>
      </c>
      <c r="G99" s="42">
        <v>250</v>
      </c>
      <c r="J99" s="22">
        <f t="shared" ref="J99:J162" si="19">J94+50000</f>
        <v>950000</v>
      </c>
      <c r="K99" s="25">
        <f t="shared" si="13"/>
        <v>3.0769240000000114E-2</v>
      </c>
      <c r="L99" s="72">
        <f t="shared" si="16"/>
        <v>4871.796333333351</v>
      </c>
    </row>
    <row r="100" spans="2:12" x14ac:dyDescent="0.25">
      <c r="B100" s="22">
        <f t="shared" si="18"/>
        <v>960000</v>
      </c>
      <c r="C100" s="5">
        <f t="shared" si="15"/>
        <v>6.6939999999999944E-2</v>
      </c>
      <c r="D100" s="74">
        <f t="shared" si="0"/>
        <v>64262.399999999943</v>
      </c>
      <c r="E100" s="75">
        <f t="shared" si="14"/>
        <v>9639.3599999999915</v>
      </c>
      <c r="F100" s="75">
        <f t="shared" si="17"/>
        <v>4819.6799999999957</v>
      </c>
      <c r="G100" s="42">
        <v>250</v>
      </c>
      <c r="J100" s="22">
        <f t="shared" si="19"/>
        <v>960000</v>
      </c>
      <c r="K100" s="25">
        <f t="shared" si="13"/>
        <v>3.0615394000000115E-2</v>
      </c>
      <c r="L100" s="72">
        <f t="shared" si="16"/>
        <v>4898.4630400000178</v>
      </c>
    </row>
    <row r="101" spans="2:12" x14ac:dyDescent="0.25">
      <c r="B101" s="22">
        <f t="shared" si="18"/>
        <v>970000</v>
      </c>
      <c r="C101" s="5">
        <f t="shared" si="15"/>
        <v>6.6854999999999942E-2</v>
      </c>
      <c r="D101" s="74">
        <f t="shared" si="0"/>
        <v>64849.349999999948</v>
      </c>
      <c r="E101" s="75">
        <f t="shared" si="14"/>
        <v>9727.4024999999911</v>
      </c>
      <c r="F101" s="75">
        <f t="shared" si="17"/>
        <v>4863.7012499999955</v>
      </c>
      <c r="G101" s="42">
        <v>250</v>
      </c>
      <c r="J101" s="22">
        <f t="shared" si="19"/>
        <v>970000</v>
      </c>
      <c r="K101" s="25">
        <f t="shared" si="13"/>
        <v>3.0461548000000116E-2</v>
      </c>
      <c r="L101" s="72">
        <f t="shared" si="16"/>
        <v>4924.6169266666857</v>
      </c>
    </row>
    <row r="102" spans="2:12" x14ac:dyDescent="0.25">
      <c r="B102" s="22">
        <f t="shared" si="18"/>
        <v>980000</v>
      </c>
      <c r="C102" s="5">
        <f t="shared" si="15"/>
        <v>6.6769999999999941E-2</v>
      </c>
      <c r="D102" s="74">
        <f t="shared" si="0"/>
        <v>65434.59999999994</v>
      </c>
      <c r="E102" s="75">
        <f t="shared" si="14"/>
        <v>9815.1899999999914</v>
      </c>
      <c r="F102" s="75">
        <f t="shared" si="17"/>
        <v>4907.5949999999957</v>
      </c>
      <c r="G102" s="42">
        <v>250</v>
      </c>
      <c r="J102" s="22">
        <f t="shared" si="19"/>
        <v>980000</v>
      </c>
      <c r="K102" s="25">
        <f t="shared" si="13"/>
        <v>3.0307702000000117E-2</v>
      </c>
      <c r="L102" s="72">
        <f t="shared" si="16"/>
        <v>4950.2579933333527</v>
      </c>
    </row>
    <row r="103" spans="2:12" x14ac:dyDescent="0.25">
      <c r="B103" s="22">
        <f t="shared" si="18"/>
        <v>990000</v>
      </c>
      <c r="C103" s="5">
        <f t="shared" si="15"/>
        <v>6.6684999999999939E-2</v>
      </c>
      <c r="D103" s="74">
        <f t="shared" si="0"/>
        <v>66018.149999999936</v>
      </c>
      <c r="E103" s="75">
        <f t="shared" si="14"/>
        <v>9902.7224999999908</v>
      </c>
      <c r="F103" s="75">
        <f t="shared" si="17"/>
        <v>4951.3612499999954</v>
      </c>
      <c r="G103" s="42">
        <v>250</v>
      </c>
      <c r="J103" s="22">
        <f t="shared" si="19"/>
        <v>990000</v>
      </c>
      <c r="K103" s="25">
        <f t="shared" si="13"/>
        <v>3.0153856000000118E-2</v>
      </c>
      <c r="L103" s="72">
        <f t="shared" si="16"/>
        <v>4975.3862400000189</v>
      </c>
    </row>
    <row r="104" spans="2:12" x14ac:dyDescent="0.25">
      <c r="B104" s="22">
        <f t="shared" si="18"/>
        <v>1000000</v>
      </c>
      <c r="C104" s="5">
        <f t="shared" si="15"/>
        <v>6.6599999999999937E-2</v>
      </c>
      <c r="D104" s="74">
        <f t="shared" si="0"/>
        <v>66599.999999999942</v>
      </c>
      <c r="E104" s="75">
        <f t="shared" si="14"/>
        <v>9989.9999999999909</v>
      </c>
      <c r="F104" s="75">
        <f t="shared" si="17"/>
        <v>4994.9999999999955</v>
      </c>
      <c r="G104" s="42">
        <v>250</v>
      </c>
      <c r="J104" s="22">
        <f t="shared" si="19"/>
        <v>1000000</v>
      </c>
      <c r="K104" s="25">
        <f t="shared" si="13"/>
        <v>3.0000010000000119E-2</v>
      </c>
      <c r="L104" s="72">
        <f t="shared" si="16"/>
        <v>5000.0016666666861</v>
      </c>
    </row>
    <row r="105" spans="2:12" x14ac:dyDescent="0.25">
      <c r="B105" s="22">
        <f t="shared" si="18"/>
        <v>1010000</v>
      </c>
      <c r="C105" s="5">
        <f t="shared" si="15"/>
        <v>6.6514999999999935E-2</v>
      </c>
      <c r="D105" s="74">
        <f t="shared" si="0"/>
        <v>67180.149999999936</v>
      </c>
      <c r="E105" s="75">
        <f t="shared" si="14"/>
        <v>10077.02249999999</v>
      </c>
      <c r="F105" s="75">
        <f t="shared" si="17"/>
        <v>5038.511249999995</v>
      </c>
      <c r="G105" s="42">
        <v>250</v>
      </c>
      <c r="J105" s="22">
        <f t="shared" si="19"/>
        <v>1010000</v>
      </c>
      <c r="K105" s="25">
        <f>K104-0.000071943</f>
        <v>2.9928067000000117E-2</v>
      </c>
      <c r="L105" s="72">
        <f t="shared" si="16"/>
        <v>5037.8912783333535</v>
      </c>
    </row>
    <row r="106" spans="2:12" x14ac:dyDescent="0.25">
      <c r="B106" s="22">
        <f t="shared" si="18"/>
        <v>1020000</v>
      </c>
      <c r="C106" s="5">
        <f t="shared" si="15"/>
        <v>6.6429999999999934E-2</v>
      </c>
      <c r="D106" s="74">
        <f t="shared" si="0"/>
        <v>67758.599999999933</v>
      </c>
      <c r="E106" s="75">
        <f t="shared" si="14"/>
        <v>10163.78999999999</v>
      </c>
      <c r="F106" s="75">
        <f t="shared" si="17"/>
        <v>5081.894999999995</v>
      </c>
      <c r="G106" s="42">
        <v>250</v>
      </c>
      <c r="J106" s="22">
        <f t="shared" si="19"/>
        <v>1020000</v>
      </c>
      <c r="K106" s="25">
        <f t="shared" ref="K106:K169" si="20">K105-0.000071943</f>
        <v>2.9856124000000116E-2</v>
      </c>
      <c r="L106" s="72">
        <f t="shared" si="16"/>
        <v>5075.54108000002</v>
      </c>
    </row>
    <row r="107" spans="2:12" x14ac:dyDescent="0.25">
      <c r="B107" s="22">
        <f t="shared" si="18"/>
        <v>1030000</v>
      </c>
      <c r="C107" s="5">
        <f t="shared" si="15"/>
        <v>6.6344999999999932E-2</v>
      </c>
      <c r="D107" s="74">
        <f t="shared" si="0"/>
        <v>68335.349999999933</v>
      </c>
      <c r="E107" s="75">
        <f t="shared" si="14"/>
        <v>10250.302499999989</v>
      </c>
      <c r="F107" s="75">
        <f t="shared" si="17"/>
        <v>5125.1512499999944</v>
      </c>
      <c r="G107" s="42">
        <v>250</v>
      </c>
      <c r="J107" s="22">
        <f t="shared" si="19"/>
        <v>1030000</v>
      </c>
      <c r="K107" s="25">
        <f t="shared" si="20"/>
        <v>2.9784181000000114E-2</v>
      </c>
      <c r="L107" s="72">
        <f t="shared" si="16"/>
        <v>5112.9510716666864</v>
      </c>
    </row>
    <row r="108" spans="2:12" x14ac:dyDescent="0.25">
      <c r="B108" s="22">
        <f t="shared" si="18"/>
        <v>1040000</v>
      </c>
      <c r="C108" s="5">
        <f t="shared" si="15"/>
        <v>6.625999999999993E-2</v>
      </c>
      <c r="D108" s="74">
        <f t="shared" si="0"/>
        <v>68910.399999999921</v>
      </c>
      <c r="E108" s="75">
        <f t="shared" si="14"/>
        <v>10336.559999999989</v>
      </c>
      <c r="F108" s="75">
        <f t="shared" si="17"/>
        <v>5168.2799999999943</v>
      </c>
      <c r="G108" s="42">
        <v>250</v>
      </c>
      <c r="J108" s="22">
        <f t="shared" si="19"/>
        <v>1040000</v>
      </c>
      <c r="K108" s="25">
        <f t="shared" si="20"/>
        <v>2.9712238000000113E-2</v>
      </c>
      <c r="L108" s="72">
        <f t="shared" si="16"/>
        <v>5150.1212533333528</v>
      </c>
    </row>
    <row r="109" spans="2:12" x14ac:dyDescent="0.25">
      <c r="B109" s="22">
        <f t="shared" si="18"/>
        <v>1050000</v>
      </c>
      <c r="C109" s="5">
        <f t="shared" si="15"/>
        <v>6.6174999999999928E-2</v>
      </c>
      <c r="D109" s="74">
        <f t="shared" si="0"/>
        <v>69483.749999999927</v>
      </c>
      <c r="E109" s="75">
        <f t="shared" si="14"/>
        <v>10422.562499999989</v>
      </c>
      <c r="F109" s="75">
        <f t="shared" si="17"/>
        <v>5211.2812499999945</v>
      </c>
      <c r="G109" s="42">
        <v>250</v>
      </c>
      <c r="J109" s="22">
        <f t="shared" si="19"/>
        <v>1050000</v>
      </c>
      <c r="K109" s="25">
        <f t="shared" si="20"/>
        <v>2.9640295000000112E-2</v>
      </c>
      <c r="L109" s="72">
        <f t="shared" si="16"/>
        <v>5187.0516250000192</v>
      </c>
    </row>
    <row r="110" spans="2:12" x14ac:dyDescent="0.25">
      <c r="B110" s="22">
        <f t="shared" si="18"/>
        <v>1060000</v>
      </c>
      <c r="C110" s="5">
        <f t="shared" si="15"/>
        <v>6.6089999999999927E-2</v>
      </c>
      <c r="D110" s="74">
        <f t="shared" si="0"/>
        <v>70055.399999999921</v>
      </c>
      <c r="E110" s="75">
        <f t="shared" si="14"/>
        <v>10508.309999999989</v>
      </c>
      <c r="F110" s="75">
        <f t="shared" si="17"/>
        <v>5254.1549999999943</v>
      </c>
      <c r="G110" s="42">
        <v>250</v>
      </c>
      <c r="J110" s="22">
        <f t="shared" si="19"/>
        <v>1060000</v>
      </c>
      <c r="K110" s="25">
        <f t="shared" si="20"/>
        <v>2.956835200000011E-2</v>
      </c>
      <c r="L110" s="72">
        <f t="shared" si="16"/>
        <v>5223.7421866666864</v>
      </c>
    </row>
    <row r="111" spans="2:12" x14ac:dyDescent="0.25">
      <c r="B111" s="22">
        <f t="shared" si="18"/>
        <v>1070000</v>
      </c>
      <c r="C111" s="5">
        <f t="shared" si="15"/>
        <v>6.6004999999999925E-2</v>
      </c>
      <c r="D111" s="74">
        <f t="shared" si="0"/>
        <v>70625.349999999919</v>
      </c>
      <c r="E111" s="75">
        <f t="shared" si="14"/>
        <v>10593.802499999987</v>
      </c>
      <c r="F111" s="75">
        <f t="shared" si="17"/>
        <v>5296.9012499999935</v>
      </c>
      <c r="G111" s="42">
        <v>250</v>
      </c>
      <c r="J111" s="22">
        <f t="shared" si="19"/>
        <v>1070000</v>
      </c>
      <c r="K111" s="25">
        <f t="shared" si="20"/>
        <v>2.9496409000000109E-2</v>
      </c>
      <c r="L111" s="72">
        <f t="shared" si="16"/>
        <v>5260.1929383333527</v>
      </c>
    </row>
    <row r="112" spans="2:12" x14ac:dyDescent="0.25">
      <c r="B112" s="22">
        <f t="shared" si="18"/>
        <v>1080000</v>
      </c>
      <c r="C112" s="5">
        <f t="shared" si="15"/>
        <v>6.5919999999999923E-2</v>
      </c>
      <c r="D112" s="74">
        <f t="shared" si="0"/>
        <v>71193.599999999919</v>
      </c>
      <c r="E112" s="75">
        <f t="shared" si="14"/>
        <v>10679.039999999988</v>
      </c>
      <c r="F112" s="75">
        <f t="shared" si="17"/>
        <v>5339.5199999999941</v>
      </c>
      <c r="G112" s="42">
        <v>250</v>
      </c>
      <c r="J112" s="22">
        <f t="shared" si="19"/>
        <v>1080000</v>
      </c>
      <c r="K112" s="25">
        <f t="shared" si="20"/>
        <v>2.9424466000000107E-2</v>
      </c>
      <c r="L112" s="72">
        <f t="shared" si="16"/>
        <v>5296.4038800000189</v>
      </c>
    </row>
    <row r="113" spans="2:12" x14ac:dyDescent="0.25">
      <c r="B113" s="22">
        <f t="shared" si="18"/>
        <v>1090000</v>
      </c>
      <c r="C113" s="5">
        <f t="shared" si="15"/>
        <v>6.5834999999999921E-2</v>
      </c>
      <c r="D113" s="74">
        <f t="shared" si="0"/>
        <v>71760.149999999921</v>
      </c>
      <c r="E113" s="75">
        <f t="shared" si="14"/>
        <v>10764.022499999988</v>
      </c>
      <c r="F113" s="75">
        <f t="shared" si="17"/>
        <v>5382.0112499999941</v>
      </c>
      <c r="G113" s="42">
        <v>250</v>
      </c>
      <c r="J113" s="22">
        <f t="shared" si="19"/>
        <v>1090000</v>
      </c>
      <c r="K113" s="25">
        <f t="shared" si="20"/>
        <v>2.9352523000000106E-2</v>
      </c>
      <c r="L113" s="72">
        <f t="shared" si="16"/>
        <v>5332.3750116666861</v>
      </c>
    </row>
    <row r="114" spans="2:12" x14ac:dyDescent="0.25">
      <c r="B114" s="22">
        <f t="shared" si="18"/>
        <v>1100000</v>
      </c>
      <c r="C114" s="5">
        <f>C113-0.0085%</f>
        <v>6.574999999999992E-2</v>
      </c>
      <c r="D114" s="74">
        <f t="shared" si="0"/>
        <v>72324.999999999913</v>
      </c>
      <c r="E114" s="75">
        <f t="shared" si="14"/>
        <v>10848.749999999987</v>
      </c>
      <c r="F114" s="75">
        <f t="shared" si="17"/>
        <v>5424.3749999999936</v>
      </c>
      <c r="G114" s="42">
        <v>250</v>
      </c>
      <c r="J114" s="22">
        <f t="shared" si="19"/>
        <v>1100000</v>
      </c>
      <c r="K114" s="25">
        <f t="shared" si="20"/>
        <v>2.9280580000000105E-2</v>
      </c>
      <c r="L114" s="72">
        <f t="shared" si="16"/>
        <v>5368.1063333333523</v>
      </c>
    </row>
    <row r="115" spans="2:12" x14ac:dyDescent="0.25">
      <c r="B115" s="22">
        <f t="shared" si="18"/>
        <v>1110000</v>
      </c>
      <c r="C115" s="5">
        <f t="shared" si="15"/>
        <v>6.5664999999999918E-2</v>
      </c>
      <c r="D115" s="74">
        <f t="shared" si="0"/>
        <v>72888.149999999907</v>
      </c>
      <c r="E115" s="75">
        <f t="shared" si="14"/>
        <v>10933.222499999985</v>
      </c>
      <c r="F115" s="75">
        <f t="shared" si="17"/>
        <v>5466.6112499999927</v>
      </c>
      <c r="G115" s="42">
        <v>250</v>
      </c>
      <c r="J115" s="22">
        <f t="shared" si="19"/>
        <v>1110000</v>
      </c>
      <c r="K115" s="25">
        <f t="shared" si="20"/>
        <v>2.9208637000000103E-2</v>
      </c>
      <c r="L115" s="72">
        <f t="shared" si="16"/>
        <v>5403.5978450000193</v>
      </c>
    </row>
    <row r="116" spans="2:12" x14ac:dyDescent="0.25">
      <c r="B116" s="22">
        <f t="shared" si="18"/>
        <v>1120000</v>
      </c>
      <c r="C116" s="5">
        <f t="shared" si="15"/>
        <v>6.5579999999999916E-2</v>
      </c>
      <c r="D116" s="74">
        <f t="shared" si="0"/>
        <v>73449.599999999904</v>
      </c>
      <c r="E116" s="75">
        <f t="shared" si="14"/>
        <v>11017.439999999986</v>
      </c>
      <c r="F116" s="75">
        <f t="shared" si="17"/>
        <v>5508.719999999993</v>
      </c>
      <c r="G116" s="42">
        <v>250</v>
      </c>
      <c r="J116" s="22">
        <f t="shared" si="19"/>
        <v>1120000</v>
      </c>
      <c r="K116" s="25">
        <f t="shared" si="20"/>
        <v>2.9136694000000102E-2</v>
      </c>
      <c r="L116" s="72">
        <f t="shared" si="16"/>
        <v>5438.8495466666855</v>
      </c>
    </row>
    <row r="117" spans="2:12" x14ac:dyDescent="0.25">
      <c r="B117" s="22">
        <f t="shared" si="18"/>
        <v>1130000</v>
      </c>
      <c r="C117" s="5">
        <f t="shared" si="15"/>
        <v>6.5494999999999914E-2</v>
      </c>
      <c r="D117" s="74">
        <f t="shared" si="0"/>
        <v>74009.349999999904</v>
      </c>
      <c r="E117" s="75">
        <f t="shared" si="14"/>
        <v>11101.402499999986</v>
      </c>
      <c r="F117" s="75">
        <f t="shared" si="17"/>
        <v>5550.7012499999928</v>
      </c>
      <c r="G117" s="42">
        <v>250</v>
      </c>
      <c r="J117" s="22">
        <f t="shared" si="19"/>
        <v>1130000</v>
      </c>
      <c r="K117" s="25">
        <f t="shared" si="20"/>
        <v>2.90647510000001E-2</v>
      </c>
      <c r="L117" s="72">
        <f t="shared" si="16"/>
        <v>5473.8614383333525</v>
      </c>
    </row>
    <row r="118" spans="2:12" x14ac:dyDescent="0.25">
      <c r="B118" s="22">
        <f t="shared" si="18"/>
        <v>1140000</v>
      </c>
      <c r="C118" s="5">
        <f t="shared" si="15"/>
        <v>6.5409999999999913E-2</v>
      </c>
      <c r="D118" s="74">
        <f t="shared" si="0"/>
        <v>74567.399999999907</v>
      </c>
      <c r="E118" s="75">
        <f t="shared" si="14"/>
        <v>11185.109999999986</v>
      </c>
      <c r="F118" s="75">
        <f t="shared" si="17"/>
        <v>5592.554999999993</v>
      </c>
      <c r="G118" s="42">
        <v>250</v>
      </c>
      <c r="J118" s="22">
        <f t="shared" si="19"/>
        <v>1140000</v>
      </c>
      <c r="K118" s="25">
        <f t="shared" si="20"/>
        <v>2.8992808000000099E-2</v>
      </c>
      <c r="L118" s="72">
        <f t="shared" si="16"/>
        <v>5508.6335200000185</v>
      </c>
    </row>
    <row r="119" spans="2:12" x14ac:dyDescent="0.25">
      <c r="B119" s="22">
        <f t="shared" si="18"/>
        <v>1150000</v>
      </c>
      <c r="C119" s="5">
        <f t="shared" si="15"/>
        <v>6.5324999999999911E-2</v>
      </c>
      <c r="D119" s="74">
        <f t="shared" si="0"/>
        <v>75123.749999999898</v>
      </c>
      <c r="E119" s="75">
        <f t="shared" ref="E119:E182" si="21">0.15*D119</f>
        <v>11268.562499999984</v>
      </c>
      <c r="F119" s="75">
        <f t="shared" si="17"/>
        <v>5634.2812499999918</v>
      </c>
      <c r="G119" s="42">
        <v>250</v>
      </c>
      <c r="J119" s="22">
        <f t="shared" si="19"/>
        <v>1150000</v>
      </c>
      <c r="K119" s="25">
        <f t="shared" si="20"/>
        <v>2.8920865000000098E-2</v>
      </c>
      <c r="L119" s="72">
        <f t="shared" si="16"/>
        <v>5543.1657916666854</v>
      </c>
    </row>
    <row r="120" spans="2:12" x14ac:dyDescent="0.25">
      <c r="B120" s="22">
        <f t="shared" si="18"/>
        <v>1160000</v>
      </c>
      <c r="C120" s="5">
        <f t="shared" si="15"/>
        <v>6.5239999999999909E-2</v>
      </c>
      <c r="D120" s="74">
        <f t="shared" si="0"/>
        <v>75678.399999999892</v>
      </c>
      <c r="E120" s="75">
        <f t="shared" si="21"/>
        <v>11351.759999999984</v>
      </c>
      <c r="F120" s="75">
        <f t="shared" si="17"/>
        <v>5675.8799999999919</v>
      </c>
      <c r="G120" s="42">
        <v>250</v>
      </c>
      <c r="J120" s="22">
        <f t="shared" si="19"/>
        <v>1160000</v>
      </c>
      <c r="K120" s="25">
        <f t="shared" si="20"/>
        <v>2.8848922000000096E-2</v>
      </c>
      <c r="L120" s="72">
        <f t="shared" si="16"/>
        <v>5577.4582533333523</v>
      </c>
    </row>
    <row r="121" spans="2:12" x14ac:dyDescent="0.25">
      <c r="B121" s="22">
        <f t="shared" si="18"/>
        <v>1170000</v>
      </c>
      <c r="C121" s="5">
        <f t="shared" si="15"/>
        <v>6.5154999999999907E-2</v>
      </c>
      <c r="D121" s="74">
        <f t="shared" si="0"/>
        <v>76231.349999999889</v>
      </c>
      <c r="E121" s="75">
        <f t="shared" si="21"/>
        <v>11434.702499999983</v>
      </c>
      <c r="F121" s="75">
        <f t="shared" si="17"/>
        <v>5717.3512499999915</v>
      </c>
      <c r="G121" s="42">
        <v>250</v>
      </c>
      <c r="J121" s="22">
        <f t="shared" si="19"/>
        <v>1170000</v>
      </c>
      <c r="K121" s="25">
        <f t="shared" si="20"/>
        <v>2.8776979000000095E-2</v>
      </c>
      <c r="L121" s="72">
        <f t="shared" si="16"/>
        <v>5611.5109050000183</v>
      </c>
    </row>
    <row r="122" spans="2:12" x14ac:dyDescent="0.25">
      <c r="B122" s="22">
        <f t="shared" si="18"/>
        <v>1180000</v>
      </c>
      <c r="C122" s="5">
        <f t="shared" si="15"/>
        <v>6.5069999999999906E-2</v>
      </c>
      <c r="D122" s="74">
        <f t="shared" si="0"/>
        <v>76782.599999999889</v>
      </c>
      <c r="E122" s="75">
        <f t="shared" si="21"/>
        <v>11517.389999999983</v>
      </c>
      <c r="F122" s="75">
        <f t="shared" si="17"/>
        <v>5758.6949999999915</v>
      </c>
      <c r="G122" s="42">
        <v>250</v>
      </c>
      <c r="J122" s="22">
        <f t="shared" si="19"/>
        <v>1180000</v>
      </c>
      <c r="K122" s="25">
        <f t="shared" si="20"/>
        <v>2.8705036000000093E-2</v>
      </c>
      <c r="L122" s="72">
        <f t="shared" si="16"/>
        <v>5645.3237466666842</v>
      </c>
    </row>
    <row r="123" spans="2:12" x14ac:dyDescent="0.25">
      <c r="B123" s="22">
        <f t="shared" si="18"/>
        <v>1190000</v>
      </c>
      <c r="C123" s="5">
        <f t="shared" si="15"/>
        <v>6.4984999999999904E-2</v>
      </c>
      <c r="D123" s="74">
        <f t="shared" si="0"/>
        <v>77332.149999999892</v>
      </c>
      <c r="E123" s="75">
        <f t="shared" si="21"/>
        <v>11599.822499999984</v>
      </c>
      <c r="F123" s="75">
        <f t="shared" si="17"/>
        <v>5799.9112499999919</v>
      </c>
      <c r="G123" s="42">
        <v>250</v>
      </c>
      <c r="J123" s="22">
        <f t="shared" si="19"/>
        <v>1190000</v>
      </c>
      <c r="K123" s="25">
        <f t="shared" si="20"/>
        <v>2.8633093000000092E-2</v>
      </c>
      <c r="L123" s="72">
        <f t="shared" si="16"/>
        <v>5678.896778333351</v>
      </c>
    </row>
    <row r="124" spans="2:12" x14ac:dyDescent="0.25">
      <c r="B124" s="22">
        <f t="shared" si="18"/>
        <v>1200000</v>
      </c>
      <c r="C124" s="5">
        <f t="shared" si="15"/>
        <v>6.4899999999999902E-2</v>
      </c>
      <c r="D124" s="74">
        <f t="shared" si="0"/>
        <v>77879.999999999884</v>
      </c>
      <c r="E124" s="75">
        <f t="shared" si="21"/>
        <v>11681.999999999982</v>
      </c>
      <c r="F124" s="75">
        <f t="shared" si="17"/>
        <v>5840.9999999999909</v>
      </c>
      <c r="G124" s="42">
        <v>250</v>
      </c>
      <c r="J124" s="22">
        <f t="shared" si="19"/>
        <v>1200000</v>
      </c>
      <c r="K124" s="25">
        <f t="shared" si="20"/>
        <v>2.8561150000000091E-2</v>
      </c>
      <c r="L124" s="72">
        <f t="shared" si="16"/>
        <v>5712.2300000000178</v>
      </c>
    </row>
    <row r="125" spans="2:12" x14ac:dyDescent="0.25">
      <c r="B125" s="22">
        <f t="shared" si="18"/>
        <v>1210000</v>
      </c>
      <c r="C125" s="5">
        <f t="shared" si="15"/>
        <v>6.48149999999999E-2</v>
      </c>
      <c r="D125" s="74">
        <f t="shared" si="0"/>
        <v>78426.149999999878</v>
      </c>
      <c r="E125" s="75">
        <f t="shared" si="21"/>
        <v>11763.922499999981</v>
      </c>
      <c r="F125" s="75">
        <f t="shared" si="17"/>
        <v>5881.9612499999903</v>
      </c>
      <c r="G125" s="42">
        <v>250</v>
      </c>
      <c r="J125" s="22">
        <f t="shared" si="19"/>
        <v>1210000</v>
      </c>
      <c r="K125" s="25">
        <f t="shared" si="20"/>
        <v>2.8489207000000089E-2</v>
      </c>
      <c r="L125" s="72">
        <f t="shared" si="16"/>
        <v>5745.3234116666854</v>
      </c>
    </row>
    <row r="126" spans="2:12" x14ac:dyDescent="0.25">
      <c r="B126" s="22">
        <f t="shared" si="18"/>
        <v>1220000</v>
      </c>
      <c r="C126" s="5">
        <f t="shared" si="15"/>
        <v>6.4729999999999899E-2</v>
      </c>
      <c r="D126" s="74">
        <f t="shared" si="0"/>
        <v>78970.599999999875</v>
      </c>
      <c r="E126" s="75">
        <f t="shared" si="21"/>
        <v>11845.58999999998</v>
      </c>
      <c r="F126" s="75">
        <f t="shared" si="17"/>
        <v>5922.7949999999901</v>
      </c>
      <c r="G126" s="42">
        <v>250</v>
      </c>
      <c r="J126" s="22">
        <f t="shared" si="19"/>
        <v>1220000</v>
      </c>
      <c r="K126" s="25">
        <f t="shared" si="20"/>
        <v>2.8417264000000088E-2</v>
      </c>
      <c r="L126" s="72">
        <f t="shared" si="16"/>
        <v>5778.1770133333512</v>
      </c>
    </row>
    <row r="127" spans="2:12" x14ac:dyDescent="0.25">
      <c r="B127" s="22">
        <f t="shared" si="18"/>
        <v>1230000</v>
      </c>
      <c r="C127" s="5">
        <f t="shared" si="15"/>
        <v>6.4644999999999897E-2</v>
      </c>
      <c r="D127" s="74">
        <f t="shared" si="0"/>
        <v>79513.349999999875</v>
      </c>
      <c r="E127" s="75">
        <f t="shared" si="21"/>
        <v>11927.002499999981</v>
      </c>
      <c r="F127" s="75">
        <f t="shared" si="17"/>
        <v>5963.5012499999903</v>
      </c>
      <c r="G127" s="42">
        <v>250</v>
      </c>
      <c r="J127" s="22">
        <f t="shared" si="19"/>
        <v>1230000</v>
      </c>
      <c r="K127" s="25">
        <f t="shared" si="20"/>
        <v>2.8345321000000086E-2</v>
      </c>
      <c r="L127" s="72">
        <f t="shared" si="16"/>
        <v>5810.7908050000178</v>
      </c>
    </row>
    <row r="128" spans="2:12" x14ac:dyDescent="0.25">
      <c r="B128" s="22">
        <f t="shared" si="18"/>
        <v>1240000</v>
      </c>
      <c r="C128" s="5">
        <f t="shared" si="15"/>
        <v>6.4559999999999895E-2</v>
      </c>
      <c r="D128" s="74">
        <f t="shared" si="0"/>
        <v>80054.399999999863</v>
      </c>
      <c r="E128" s="75">
        <f t="shared" si="21"/>
        <v>12008.15999999998</v>
      </c>
      <c r="F128" s="75">
        <f t="shared" si="17"/>
        <v>6004.0799999999899</v>
      </c>
      <c r="G128" s="42">
        <v>250</v>
      </c>
      <c r="J128" s="22">
        <f t="shared" si="19"/>
        <v>1240000</v>
      </c>
      <c r="K128" s="25">
        <f t="shared" si="20"/>
        <v>2.8273378000000085E-2</v>
      </c>
      <c r="L128" s="72">
        <f t="shared" si="16"/>
        <v>5843.1647866666835</v>
      </c>
    </row>
    <row r="129" spans="2:12" x14ac:dyDescent="0.25">
      <c r="B129" s="22">
        <f t="shared" si="18"/>
        <v>1250000</v>
      </c>
      <c r="C129" s="5">
        <f t="shared" si="15"/>
        <v>6.4474999999999894E-2</v>
      </c>
      <c r="D129" s="74">
        <f t="shared" si="0"/>
        <v>80593.749999999869</v>
      </c>
      <c r="E129" s="75">
        <f t="shared" si="21"/>
        <v>12089.06249999998</v>
      </c>
      <c r="F129" s="75">
        <f t="shared" si="17"/>
        <v>6044.53124999999</v>
      </c>
      <c r="G129" s="42">
        <v>250</v>
      </c>
      <c r="J129" s="22">
        <f t="shared" si="19"/>
        <v>1250000</v>
      </c>
      <c r="K129" s="25">
        <f t="shared" si="20"/>
        <v>2.8201435000000084E-2</v>
      </c>
      <c r="L129" s="72">
        <f t="shared" si="16"/>
        <v>5875.298958333351</v>
      </c>
    </row>
    <row r="130" spans="2:12" x14ac:dyDescent="0.25">
      <c r="B130" s="22">
        <f t="shared" si="18"/>
        <v>1260000</v>
      </c>
      <c r="C130" s="5">
        <f t="shared" ref="C130:C193" si="22">C129-0.0085%</f>
        <v>6.4389999999999892E-2</v>
      </c>
      <c r="D130" s="74">
        <f t="shared" si="0"/>
        <v>81131.399999999863</v>
      </c>
      <c r="E130" s="75">
        <f t="shared" si="21"/>
        <v>12169.709999999979</v>
      </c>
      <c r="F130" s="75">
        <f t="shared" si="17"/>
        <v>6084.8549999999896</v>
      </c>
      <c r="G130" s="42">
        <v>250</v>
      </c>
      <c r="J130" s="22">
        <f t="shared" si="19"/>
        <v>1260000</v>
      </c>
      <c r="K130" s="25">
        <f t="shared" si="20"/>
        <v>2.8129492000000082E-2</v>
      </c>
      <c r="L130" s="72">
        <f t="shared" si="16"/>
        <v>5907.1933200000167</v>
      </c>
    </row>
    <row r="131" spans="2:12" x14ac:dyDescent="0.25">
      <c r="B131" s="22">
        <f t="shared" si="18"/>
        <v>1270000</v>
      </c>
      <c r="C131" s="5">
        <f t="shared" si="22"/>
        <v>6.430499999999989E-2</v>
      </c>
      <c r="D131" s="74">
        <f t="shared" si="0"/>
        <v>81667.34999999986</v>
      </c>
      <c r="E131" s="75">
        <f t="shared" si="21"/>
        <v>12250.102499999979</v>
      </c>
      <c r="F131" s="75">
        <f t="shared" si="17"/>
        <v>6125.0512499999895</v>
      </c>
      <c r="G131" s="42">
        <v>250</v>
      </c>
      <c r="J131" s="22">
        <f t="shared" si="19"/>
        <v>1270000</v>
      </c>
      <c r="K131" s="25">
        <f t="shared" si="20"/>
        <v>2.8057549000000081E-2</v>
      </c>
      <c r="L131" s="72">
        <f t="shared" si="16"/>
        <v>5938.8478716666832</v>
      </c>
    </row>
    <row r="132" spans="2:12" x14ac:dyDescent="0.25">
      <c r="B132" s="22">
        <f t="shared" si="18"/>
        <v>1280000</v>
      </c>
      <c r="C132" s="5">
        <f t="shared" si="22"/>
        <v>6.4219999999999888E-2</v>
      </c>
      <c r="D132" s="74">
        <f t="shared" si="0"/>
        <v>82201.59999999986</v>
      </c>
      <c r="E132" s="75">
        <f t="shared" si="21"/>
        <v>12330.239999999978</v>
      </c>
      <c r="F132" s="75">
        <f t="shared" si="17"/>
        <v>6165.119999999989</v>
      </c>
      <c r="G132" s="42">
        <v>250</v>
      </c>
      <c r="J132" s="22">
        <f t="shared" si="19"/>
        <v>1280000</v>
      </c>
      <c r="K132" s="25">
        <f t="shared" si="20"/>
        <v>2.7985606000000079E-2</v>
      </c>
      <c r="L132" s="72">
        <f t="shared" si="16"/>
        <v>5970.2626133333506</v>
      </c>
    </row>
    <row r="133" spans="2:12" x14ac:dyDescent="0.25">
      <c r="B133" s="22">
        <f t="shared" si="18"/>
        <v>1290000</v>
      </c>
      <c r="C133" s="5">
        <f t="shared" si="22"/>
        <v>6.4134999999999887E-2</v>
      </c>
      <c r="D133" s="74">
        <f t="shared" si="0"/>
        <v>82734.149999999849</v>
      </c>
      <c r="E133" s="75">
        <f t="shared" si="21"/>
        <v>12410.122499999978</v>
      </c>
      <c r="F133" s="75">
        <f t="shared" si="17"/>
        <v>6205.0612499999888</v>
      </c>
      <c r="G133" s="42">
        <v>250</v>
      </c>
      <c r="J133" s="22">
        <f t="shared" si="19"/>
        <v>1290000</v>
      </c>
      <c r="K133" s="25">
        <f t="shared" si="20"/>
        <v>2.7913663000000078E-2</v>
      </c>
      <c r="L133" s="72">
        <f t="shared" si="16"/>
        <v>6001.4375450000161</v>
      </c>
    </row>
    <row r="134" spans="2:12" x14ac:dyDescent="0.25">
      <c r="B134" s="22">
        <f t="shared" si="18"/>
        <v>1300000</v>
      </c>
      <c r="C134" s="5">
        <f t="shared" si="22"/>
        <v>6.4049999999999885E-2</v>
      </c>
      <c r="D134" s="74">
        <f t="shared" si="0"/>
        <v>83264.999999999854</v>
      </c>
      <c r="E134" s="75">
        <f t="shared" si="21"/>
        <v>12489.749999999978</v>
      </c>
      <c r="F134" s="75">
        <f t="shared" si="17"/>
        <v>6244.8749999999891</v>
      </c>
      <c r="G134" s="42">
        <v>250</v>
      </c>
      <c r="J134" s="22">
        <f t="shared" si="19"/>
        <v>1300000</v>
      </c>
      <c r="K134" s="25">
        <f t="shared" si="20"/>
        <v>2.7841720000000077E-2</v>
      </c>
      <c r="L134" s="72">
        <f t="shared" si="16"/>
        <v>6032.3726666666835</v>
      </c>
    </row>
    <row r="135" spans="2:12" x14ac:dyDescent="0.25">
      <c r="B135" s="22">
        <f t="shared" si="18"/>
        <v>1310000</v>
      </c>
      <c r="C135" s="5">
        <f t="shared" si="22"/>
        <v>6.3964999999999883E-2</v>
      </c>
      <c r="D135" s="74">
        <f t="shared" si="0"/>
        <v>83794.149999999849</v>
      </c>
      <c r="E135" s="75">
        <f t="shared" si="21"/>
        <v>12569.122499999978</v>
      </c>
      <c r="F135" s="75">
        <f t="shared" si="17"/>
        <v>6284.5612499999888</v>
      </c>
      <c r="G135" s="42">
        <v>250</v>
      </c>
      <c r="J135" s="22">
        <f t="shared" si="19"/>
        <v>1310000</v>
      </c>
      <c r="K135" s="25">
        <f t="shared" si="20"/>
        <v>2.7769777000000075E-2</v>
      </c>
      <c r="L135" s="72">
        <f t="shared" si="16"/>
        <v>6063.0679783333499</v>
      </c>
    </row>
    <row r="136" spans="2:12" x14ac:dyDescent="0.25">
      <c r="B136" s="22">
        <f t="shared" si="18"/>
        <v>1320000</v>
      </c>
      <c r="C136" s="5">
        <f t="shared" si="22"/>
        <v>6.3879999999999881E-2</v>
      </c>
      <c r="D136" s="74">
        <f t="shared" si="0"/>
        <v>84321.599999999846</v>
      </c>
      <c r="E136" s="75">
        <f t="shared" si="21"/>
        <v>12648.239999999976</v>
      </c>
      <c r="F136" s="75">
        <f t="shared" si="17"/>
        <v>6324.1199999999881</v>
      </c>
      <c r="G136" s="42">
        <v>275</v>
      </c>
      <c r="J136" s="22">
        <f t="shared" si="19"/>
        <v>1320000</v>
      </c>
      <c r="K136" s="25">
        <f t="shared" si="20"/>
        <v>2.7697834000000074E-2</v>
      </c>
      <c r="L136" s="72">
        <f t="shared" si="16"/>
        <v>6093.5234800000171</v>
      </c>
    </row>
    <row r="137" spans="2:12" x14ac:dyDescent="0.25">
      <c r="B137" s="22">
        <f t="shared" si="18"/>
        <v>1330000</v>
      </c>
      <c r="C137" s="5">
        <f t="shared" si="22"/>
        <v>6.379499999999988E-2</v>
      </c>
      <c r="D137" s="74">
        <f t="shared" si="0"/>
        <v>84847.349999999846</v>
      </c>
      <c r="E137" s="75">
        <f t="shared" si="21"/>
        <v>12727.102499999977</v>
      </c>
      <c r="F137" s="75">
        <f t="shared" si="17"/>
        <v>6363.5512499999886</v>
      </c>
      <c r="G137" s="42">
        <v>275</v>
      </c>
      <c r="J137" s="22">
        <f t="shared" si="19"/>
        <v>1330000</v>
      </c>
      <c r="K137" s="25">
        <f t="shared" si="20"/>
        <v>2.7625891000000073E-2</v>
      </c>
      <c r="L137" s="72">
        <f t="shared" si="16"/>
        <v>6123.7391716666825</v>
      </c>
    </row>
    <row r="138" spans="2:12" x14ac:dyDescent="0.25">
      <c r="B138" s="22">
        <f t="shared" si="18"/>
        <v>1340000</v>
      </c>
      <c r="C138" s="5">
        <f t="shared" si="22"/>
        <v>6.3709999999999878E-2</v>
      </c>
      <c r="D138" s="74">
        <f t="shared" si="0"/>
        <v>85371.399999999834</v>
      </c>
      <c r="E138" s="75">
        <f t="shared" si="21"/>
        <v>12805.709999999975</v>
      </c>
      <c r="F138" s="75">
        <f t="shared" si="17"/>
        <v>6402.8549999999877</v>
      </c>
      <c r="G138" s="42">
        <v>275</v>
      </c>
      <c r="J138" s="22">
        <f t="shared" si="19"/>
        <v>1340000</v>
      </c>
      <c r="K138" s="25">
        <f t="shared" si="20"/>
        <v>2.7553948000000071E-2</v>
      </c>
      <c r="L138" s="72">
        <f t="shared" ref="L138:L201" si="23">K138*J138/6</f>
        <v>6153.7150533333488</v>
      </c>
    </row>
    <row r="139" spans="2:12" x14ac:dyDescent="0.25">
      <c r="B139" s="22">
        <f t="shared" si="18"/>
        <v>1350000</v>
      </c>
      <c r="C139" s="5">
        <f t="shared" si="22"/>
        <v>6.3624999999999876E-2</v>
      </c>
      <c r="D139" s="74">
        <f t="shared" si="0"/>
        <v>85893.74999999984</v>
      </c>
      <c r="E139" s="75">
        <f t="shared" si="21"/>
        <v>12884.062499999976</v>
      </c>
      <c r="F139" s="75">
        <f t="shared" si="17"/>
        <v>6442.0312499999882</v>
      </c>
      <c r="G139" s="42">
        <v>275</v>
      </c>
      <c r="J139" s="22">
        <f t="shared" si="19"/>
        <v>1350000</v>
      </c>
      <c r="K139" s="25">
        <f t="shared" si="20"/>
        <v>2.748200500000007E-2</v>
      </c>
      <c r="L139" s="72">
        <f t="shared" si="23"/>
        <v>6183.4511250000151</v>
      </c>
    </row>
    <row r="140" spans="2:12" x14ac:dyDescent="0.25">
      <c r="B140" s="22">
        <f t="shared" si="18"/>
        <v>1360000</v>
      </c>
      <c r="C140" s="5">
        <f t="shared" si="22"/>
        <v>6.3539999999999874E-2</v>
      </c>
      <c r="D140" s="74">
        <f t="shared" si="0"/>
        <v>86414.399999999834</v>
      </c>
      <c r="E140" s="75">
        <f t="shared" si="21"/>
        <v>12962.159999999974</v>
      </c>
      <c r="F140" s="75">
        <f t="shared" si="17"/>
        <v>6481.0799999999872</v>
      </c>
      <c r="G140" s="42">
        <v>275</v>
      </c>
      <c r="J140" s="22">
        <f t="shared" si="19"/>
        <v>1360000</v>
      </c>
      <c r="K140" s="25">
        <f t="shared" si="20"/>
        <v>2.7410062000000068E-2</v>
      </c>
      <c r="L140" s="72">
        <f t="shared" si="23"/>
        <v>6212.9473866666822</v>
      </c>
    </row>
    <row r="141" spans="2:12" x14ac:dyDescent="0.25">
      <c r="B141" s="22">
        <f t="shared" si="18"/>
        <v>1370000</v>
      </c>
      <c r="C141" s="5">
        <f t="shared" si="22"/>
        <v>6.3454999999999873E-2</v>
      </c>
      <c r="D141" s="74">
        <f t="shared" si="0"/>
        <v>86933.349999999831</v>
      </c>
      <c r="E141" s="75">
        <f t="shared" si="21"/>
        <v>13040.002499999975</v>
      </c>
      <c r="F141" s="75">
        <f t="shared" si="17"/>
        <v>6520.0012499999875</v>
      </c>
      <c r="G141" s="42">
        <v>275</v>
      </c>
      <c r="J141" s="22">
        <f t="shared" si="19"/>
        <v>1370000</v>
      </c>
      <c r="K141" s="25">
        <f t="shared" si="20"/>
        <v>2.7338119000000067E-2</v>
      </c>
      <c r="L141" s="72">
        <f t="shared" si="23"/>
        <v>6242.2038383333484</v>
      </c>
    </row>
    <row r="142" spans="2:12" x14ac:dyDescent="0.25">
      <c r="B142" s="22">
        <f t="shared" si="18"/>
        <v>1380000</v>
      </c>
      <c r="C142" s="5">
        <f t="shared" si="22"/>
        <v>6.3369999999999871E-2</v>
      </c>
      <c r="D142" s="74">
        <f t="shared" si="0"/>
        <v>87450.599999999817</v>
      </c>
      <c r="E142" s="75">
        <f t="shared" si="21"/>
        <v>13117.589999999973</v>
      </c>
      <c r="F142" s="75">
        <f t="shared" si="17"/>
        <v>6558.7949999999864</v>
      </c>
      <c r="G142" s="42">
        <v>275</v>
      </c>
      <c r="J142" s="22">
        <f t="shared" si="19"/>
        <v>1380000</v>
      </c>
      <c r="K142" s="25">
        <f t="shared" si="20"/>
        <v>2.7266176000000066E-2</v>
      </c>
      <c r="L142" s="72">
        <f t="shared" si="23"/>
        <v>6271.2204800000145</v>
      </c>
    </row>
    <row r="143" spans="2:12" x14ac:dyDescent="0.25">
      <c r="B143" s="22">
        <f t="shared" si="18"/>
        <v>1390000</v>
      </c>
      <c r="C143" s="5">
        <f t="shared" si="22"/>
        <v>6.3284999999999869E-2</v>
      </c>
      <c r="D143" s="74">
        <f t="shared" si="0"/>
        <v>87966.14999999982</v>
      </c>
      <c r="E143" s="75">
        <f t="shared" si="21"/>
        <v>13194.922499999973</v>
      </c>
      <c r="F143" s="75">
        <f t="shared" si="17"/>
        <v>6597.4612499999866</v>
      </c>
      <c r="G143" s="42">
        <v>275</v>
      </c>
      <c r="J143" s="22">
        <f t="shared" si="19"/>
        <v>1390000</v>
      </c>
      <c r="K143" s="25">
        <f t="shared" si="20"/>
        <v>2.7194233000000064E-2</v>
      </c>
      <c r="L143" s="72">
        <f t="shared" si="23"/>
        <v>6299.9973116666815</v>
      </c>
    </row>
    <row r="144" spans="2:12" x14ac:dyDescent="0.25">
      <c r="B144" s="22">
        <f t="shared" si="18"/>
        <v>1400000</v>
      </c>
      <c r="C144" s="5">
        <f t="shared" si="22"/>
        <v>6.3199999999999867E-2</v>
      </c>
      <c r="D144" s="74">
        <f t="shared" si="0"/>
        <v>88479.999999999811</v>
      </c>
      <c r="E144" s="75">
        <f t="shared" si="21"/>
        <v>13271.999999999971</v>
      </c>
      <c r="F144" s="75">
        <f t="shared" si="17"/>
        <v>6635.9999999999854</v>
      </c>
      <c r="G144" s="42">
        <v>275</v>
      </c>
      <c r="J144" s="22">
        <f t="shared" si="19"/>
        <v>1400000</v>
      </c>
      <c r="K144" s="25">
        <f t="shared" si="20"/>
        <v>2.7122290000000063E-2</v>
      </c>
      <c r="L144" s="72">
        <f t="shared" si="23"/>
        <v>6328.5343333333476</v>
      </c>
    </row>
    <row r="145" spans="2:12" x14ac:dyDescent="0.25">
      <c r="B145" s="22">
        <f t="shared" si="18"/>
        <v>1410000</v>
      </c>
      <c r="C145" s="5">
        <f t="shared" si="22"/>
        <v>6.3114999999999866E-2</v>
      </c>
      <c r="D145" s="74">
        <f t="shared" si="0"/>
        <v>88992.149999999805</v>
      </c>
      <c r="E145" s="75">
        <f t="shared" si="21"/>
        <v>13348.822499999971</v>
      </c>
      <c r="F145" s="75">
        <f t="shared" si="17"/>
        <v>6674.4112499999856</v>
      </c>
      <c r="G145" s="42">
        <v>275</v>
      </c>
      <c r="J145" s="22">
        <f t="shared" si="19"/>
        <v>1410000</v>
      </c>
      <c r="K145" s="25">
        <f t="shared" si="20"/>
        <v>2.7050347000000061E-2</v>
      </c>
      <c r="L145" s="72">
        <f t="shared" si="23"/>
        <v>6356.8315450000146</v>
      </c>
    </row>
    <row r="146" spans="2:12" x14ac:dyDescent="0.25">
      <c r="B146" s="22">
        <f t="shared" si="18"/>
        <v>1420000</v>
      </c>
      <c r="C146" s="5">
        <f t="shared" si="22"/>
        <v>6.3029999999999864E-2</v>
      </c>
      <c r="D146" s="74">
        <f t="shared" si="0"/>
        <v>89502.599999999802</v>
      </c>
      <c r="E146" s="75">
        <f t="shared" si="21"/>
        <v>13425.38999999997</v>
      </c>
      <c r="F146" s="75">
        <f t="shared" si="17"/>
        <v>6712.6949999999852</v>
      </c>
      <c r="G146" s="42">
        <v>275</v>
      </c>
      <c r="J146" s="22">
        <f t="shared" si="19"/>
        <v>1420000</v>
      </c>
      <c r="K146" s="25">
        <f t="shared" si="20"/>
        <v>2.697840400000006E-2</v>
      </c>
      <c r="L146" s="72">
        <f t="shared" si="23"/>
        <v>6384.8889466666806</v>
      </c>
    </row>
    <row r="147" spans="2:12" x14ac:dyDescent="0.25">
      <c r="B147" s="22">
        <f t="shared" si="18"/>
        <v>1430000</v>
      </c>
      <c r="C147" s="5">
        <f t="shared" si="22"/>
        <v>6.2944999999999862E-2</v>
      </c>
      <c r="D147" s="74">
        <f t="shared" si="0"/>
        <v>90011.349999999802</v>
      </c>
      <c r="E147" s="75">
        <f t="shared" si="21"/>
        <v>13501.70249999997</v>
      </c>
      <c r="F147" s="75">
        <f t="shared" si="17"/>
        <v>6750.8512499999852</v>
      </c>
      <c r="G147" s="42">
        <v>275</v>
      </c>
      <c r="J147" s="22">
        <f t="shared" si="19"/>
        <v>1430000</v>
      </c>
      <c r="K147" s="25">
        <f t="shared" si="20"/>
        <v>2.6906461000000059E-2</v>
      </c>
      <c r="L147" s="72">
        <f t="shared" si="23"/>
        <v>6412.7065383333475</v>
      </c>
    </row>
    <row r="148" spans="2:12" x14ac:dyDescent="0.25">
      <c r="B148" s="22">
        <f t="shared" si="18"/>
        <v>1440000</v>
      </c>
      <c r="C148" s="5">
        <f t="shared" si="22"/>
        <v>6.285999999999986E-2</v>
      </c>
      <c r="D148" s="74">
        <f t="shared" si="0"/>
        <v>90518.399999999805</v>
      </c>
      <c r="E148" s="75">
        <f t="shared" si="21"/>
        <v>13577.759999999971</v>
      </c>
      <c r="F148" s="75">
        <f t="shared" si="17"/>
        <v>6788.8799999999856</v>
      </c>
      <c r="G148" s="42">
        <v>275</v>
      </c>
      <c r="J148" s="22">
        <f t="shared" si="19"/>
        <v>1440000</v>
      </c>
      <c r="K148" s="25">
        <f t="shared" si="20"/>
        <v>2.6834518000000057E-2</v>
      </c>
      <c r="L148" s="72">
        <f t="shared" si="23"/>
        <v>6440.2843200000134</v>
      </c>
    </row>
    <row r="149" spans="2:12" x14ac:dyDescent="0.25">
      <c r="B149" s="22">
        <f t="shared" si="18"/>
        <v>1450000</v>
      </c>
      <c r="C149" s="5">
        <f t="shared" si="22"/>
        <v>6.2774999999999859E-2</v>
      </c>
      <c r="D149" s="74">
        <f t="shared" si="0"/>
        <v>91023.749999999796</v>
      </c>
      <c r="E149" s="75">
        <f t="shared" si="21"/>
        <v>13653.562499999969</v>
      </c>
      <c r="F149" s="75">
        <f t="shared" si="17"/>
        <v>6826.7812499999845</v>
      </c>
      <c r="G149" s="42">
        <v>300</v>
      </c>
      <c r="J149" s="22">
        <f t="shared" si="19"/>
        <v>1450000</v>
      </c>
      <c r="K149" s="25">
        <f t="shared" si="20"/>
        <v>2.6762575000000056E-2</v>
      </c>
      <c r="L149" s="72">
        <f t="shared" si="23"/>
        <v>6467.6222916666802</v>
      </c>
    </row>
    <row r="150" spans="2:12" x14ac:dyDescent="0.25">
      <c r="B150" s="22">
        <f t="shared" si="18"/>
        <v>1460000</v>
      </c>
      <c r="C150" s="5">
        <f t="shared" si="22"/>
        <v>6.2689999999999857E-2</v>
      </c>
      <c r="D150" s="74">
        <f t="shared" si="0"/>
        <v>91527.39999999979</v>
      </c>
      <c r="E150" s="75">
        <f t="shared" si="21"/>
        <v>13729.109999999968</v>
      </c>
      <c r="F150" s="75">
        <f t="shared" si="17"/>
        <v>6864.5549999999839</v>
      </c>
      <c r="G150" s="42">
        <v>300</v>
      </c>
      <c r="J150" s="22">
        <f t="shared" si="19"/>
        <v>1460000</v>
      </c>
      <c r="K150" s="25">
        <f t="shared" si="20"/>
        <v>2.6690632000000054E-2</v>
      </c>
      <c r="L150" s="72">
        <f t="shared" si="23"/>
        <v>6494.7204533333461</v>
      </c>
    </row>
    <row r="151" spans="2:12" x14ac:dyDescent="0.25">
      <c r="B151" s="22">
        <f t="shared" si="18"/>
        <v>1470000</v>
      </c>
      <c r="C151" s="5">
        <f t="shared" si="22"/>
        <v>6.2604999999999855E-2</v>
      </c>
      <c r="D151" s="74">
        <f t="shared" si="0"/>
        <v>92029.349999999788</v>
      </c>
      <c r="E151" s="75">
        <f t="shared" si="21"/>
        <v>13804.402499999967</v>
      </c>
      <c r="F151" s="75">
        <f t="shared" si="17"/>
        <v>6902.2012499999837</v>
      </c>
      <c r="G151" s="42">
        <v>300</v>
      </c>
      <c r="J151" s="22">
        <f t="shared" si="19"/>
        <v>1470000</v>
      </c>
      <c r="K151" s="25">
        <f t="shared" si="20"/>
        <v>2.6618689000000053E-2</v>
      </c>
      <c r="L151" s="72">
        <f t="shared" si="23"/>
        <v>6521.5788050000128</v>
      </c>
    </row>
    <row r="152" spans="2:12" x14ac:dyDescent="0.25">
      <c r="B152" s="22">
        <f t="shared" si="18"/>
        <v>1480000</v>
      </c>
      <c r="C152" s="5">
        <f t="shared" si="22"/>
        <v>6.2519999999999853E-2</v>
      </c>
      <c r="D152" s="74">
        <f t="shared" si="0"/>
        <v>92529.599999999788</v>
      </c>
      <c r="E152" s="75">
        <f t="shared" si="21"/>
        <v>13879.439999999968</v>
      </c>
      <c r="F152" s="75">
        <f t="shared" si="17"/>
        <v>6939.7199999999839</v>
      </c>
      <c r="G152" s="42">
        <v>300</v>
      </c>
      <c r="J152" s="22">
        <f t="shared" si="19"/>
        <v>1480000</v>
      </c>
      <c r="K152" s="25">
        <f t="shared" si="20"/>
        <v>2.6546746000000052E-2</v>
      </c>
      <c r="L152" s="72">
        <f t="shared" si="23"/>
        <v>6548.1973466666796</v>
      </c>
    </row>
    <row r="153" spans="2:12" x14ac:dyDescent="0.25">
      <c r="B153" s="22">
        <f t="shared" si="18"/>
        <v>1490000</v>
      </c>
      <c r="C153" s="5">
        <f t="shared" si="22"/>
        <v>6.2434999999999852E-2</v>
      </c>
      <c r="D153" s="74">
        <f t="shared" si="0"/>
        <v>93028.149999999776</v>
      </c>
      <c r="E153" s="75">
        <f t="shared" si="21"/>
        <v>13954.222499999965</v>
      </c>
      <c r="F153" s="75">
        <f t="shared" si="17"/>
        <v>6977.1112499999826</v>
      </c>
      <c r="G153" s="42">
        <v>300</v>
      </c>
      <c r="J153" s="22">
        <f t="shared" si="19"/>
        <v>1490000</v>
      </c>
      <c r="K153" s="25">
        <f t="shared" si="20"/>
        <v>2.647480300000005E-2</v>
      </c>
      <c r="L153" s="72">
        <f t="shared" si="23"/>
        <v>6574.5760783333462</v>
      </c>
    </row>
    <row r="154" spans="2:12" x14ac:dyDescent="0.25">
      <c r="B154" s="22">
        <f t="shared" si="18"/>
        <v>1500000</v>
      </c>
      <c r="C154" s="5">
        <f t="shared" si="22"/>
        <v>6.234999999999985E-2</v>
      </c>
      <c r="D154" s="74">
        <f t="shared" si="0"/>
        <v>93524.999999999782</v>
      </c>
      <c r="E154" s="75">
        <f t="shared" si="21"/>
        <v>14028.749999999967</v>
      </c>
      <c r="F154" s="75">
        <f t="shared" si="17"/>
        <v>7014.3749999999836</v>
      </c>
      <c r="G154" s="42">
        <v>300</v>
      </c>
      <c r="J154" s="22">
        <f t="shared" si="19"/>
        <v>1500000</v>
      </c>
      <c r="K154" s="25">
        <f t="shared" si="20"/>
        <v>2.6402860000000049E-2</v>
      </c>
      <c r="L154" s="72">
        <f t="shared" si="23"/>
        <v>6600.715000000012</v>
      </c>
    </row>
    <row r="155" spans="2:12" x14ac:dyDescent="0.25">
      <c r="B155" s="22">
        <f t="shared" si="18"/>
        <v>1510000</v>
      </c>
      <c r="C155" s="5">
        <f t="shared" si="22"/>
        <v>6.2264999999999848E-2</v>
      </c>
      <c r="D155" s="74">
        <f t="shared" si="0"/>
        <v>94020.149999999776</v>
      </c>
      <c r="E155" s="75">
        <f t="shared" si="21"/>
        <v>14103.022499999966</v>
      </c>
      <c r="F155" s="75">
        <f t="shared" si="17"/>
        <v>7051.5112499999832</v>
      </c>
      <c r="G155" s="42">
        <v>300</v>
      </c>
      <c r="J155" s="22">
        <f t="shared" si="19"/>
        <v>1510000</v>
      </c>
      <c r="K155" s="25">
        <f t="shared" si="20"/>
        <v>2.6330917000000047E-2</v>
      </c>
      <c r="L155" s="72">
        <f t="shared" si="23"/>
        <v>6626.6141116666795</v>
      </c>
    </row>
    <row r="156" spans="2:12" x14ac:dyDescent="0.25">
      <c r="B156" s="22">
        <f t="shared" si="18"/>
        <v>1520000</v>
      </c>
      <c r="C156" s="5">
        <f t="shared" si="22"/>
        <v>6.2179999999999847E-2</v>
      </c>
      <c r="D156" s="74">
        <f t="shared" si="0"/>
        <v>94513.599999999773</v>
      </c>
      <c r="E156" s="75">
        <f t="shared" si="21"/>
        <v>14177.039999999966</v>
      </c>
      <c r="F156" s="75">
        <f t="shared" si="17"/>
        <v>7088.5199999999832</v>
      </c>
      <c r="G156" s="42">
        <v>300</v>
      </c>
      <c r="J156" s="22">
        <f t="shared" si="19"/>
        <v>1520000</v>
      </c>
      <c r="K156" s="25">
        <f t="shared" si="20"/>
        <v>2.6258974000000046E-2</v>
      </c>
      <c r="L156" s="72">
        <f t="shared" si="23"/>
        <v>6652.2734133333443</v>
      </c>
    </row>
    <row r="157" spans="2:12" x14ac:dyDescent="0.25">
      <c r="B157" s="22">
        <f t="shared" si="18"/>
        <v>1530000</v>
      </c>
      <c r="C157" s="5">
        <f t="shared" si="22"/>
        <v>6.2094999999999845E-2</v>
      </c>
      <c r="D157" s="74">
        <f t="shared" si="0"/>
        <v>95005.349999999758</v>
      </c>
      <c r="E157" s="75">
        <f t="shared" si="21"/>
        <v>14250.802499999963</v>
      </c>
      <c r="F157" s="75">
        <f t="shared" si="17"/>
        <v>7125.4012499999817</v>
      </c>
      <c r="G157" s="42">
        <v>300</v>
      </c>
      <c r="J157" s="22">
        <f t="shared" si="19"/>
        <v>1530000</v>
      </c>
      <c r="K157" s="25">
        <f t="shared" si="20"/>
        <v>2.6187031000000045E-2</v>
      </c>
      <c r="L157" s="72">
        <f t="shared" si="23"/>
        <v>6677.6929050000108</v>
      </c>
    </row>
    <row r="158" spans="2:12" x14ac:dyDescent="0.25">
      <c r="B158" s="22">
        <f t="shared" si="18"/>
        <v>1540000</v>
      </c>
      <c r="C158" s="5">
        <f t="shared" si="22"/>
        <v>6.2009999999999843E-2</v>
      </c>
      <c r="D158" s="74">
        <f t="shared" si="0"/>
        <v>95495.399999999761</v>
      </c>
      <c r="E158" s="75">
        <f t="shared" si="21"/>
        <v>14324.309999999963</v>
      </c>
      <c r="F158" s="75">
        <f t="shared" ref="F158:F221" si="24">0.075*D158</f>
        <v>7162.1549999999816</v>
      </c>
      <c r="G158" s="42">
        <v>300</v>
      </c>
      <c r="J158" s="22">
        <f t="shared" si="19"/>
        <v>1540000</v>
      </c>
      <c r="K158" s="25">
        <f t="shared" si="20"/>
        <v>2.6115088000000043E-2</v>
      </c>
      <c r="L158" s="72">
        <f t="shared" si="23"/>
        <v>6702.8725866666782</v>
      </c>
    </row>
    <row r="159" spans="2:12" x14ac:dyDescent="0.25">
      <c r="B159" s="22">
        <f t="shared" si="18"/>
        <v>1550000</v>
      </c>
      <c r="C159" s="5">
        <f t="shared" si="22"/>
        <v>6.1924999999999841E-2</v>
      </c>
      <c r="D159" s="74">
        <f t="shared" si="0"/>
        <v>95983.749999999753</v>
      </c>
      <c r="E159" s="75">
        <f t="shared" si="21"/>
        <v>14397.562499999962</v>
      </c>
      <c r="F159" s="75">
        <f t="shared" si="24"/>
        <v>7198.7812499999809</v>
      </c>
      <c r="G159" s="42">
        <v>300</v>
      </c>
      <c r="J159" s="22">
        <f t="shared" si="19"/>
        <v>1550000</v>
      </c>
      <c r="K159" s="25">
        <f t="shared" si="20"/>
        <v>2.6043145000000042E-2</v>
      </c>
      <c r="L159" s="72">
        <f t="shared" si="23"/>
        <v>6727.8124583333447</v>
      </c>
    </row>
    <row r="160" spans="2:12" x14ac:dyDescent="0.25">
      <c r="B160" s="22">
        <f t="shared" si="18"/>
        <v>1560000</v>
      </c>
      <c r="C160" s="5">
        <f t="shared" si="22"/>
        <v>6.183999999999984E-2</v>
      </c>
      <c r="D160" s="74">
        <f t="shared" si="0"/>
        <v>96470.399999999747</v>
      </c>
      <c r="E160" s="75">
        <f t="shared" si="21"/>
        <v>14470.559999999961</v>
      </c>
      <c r="F160" s="75">
        <f t="shared" si="24"/>
        <v>7235.2799999999806</v>
      </c>
      <c r="G160" s="42">
        <v>300</v>
      </c>
      <c r="J160" s="22">
        <f t="shared" si="19"/>
        <v>1560000</v>
      </c>
      <c r="K160" s="25">
        <f t="shared" si="20"/>
        <v>2.597120200000004E-2</v>
      </c>
      <c r="L160" s="72">
        <f t="shared" si="23"/>
        <v>6752.5125200000102</v>
      </c>
    </row>
    <row r="161" spans="2:12" x14ac:dyDescent="0.25">
      <c r="B161" s="22">
        <f t="shared" si="18"/>
        <v>1570000</v>
      </c>
      <c r="C161" s="5">
        <f t="shared" si="22"/>
        <v>6.1754999999999838E-2</v>
      </c>
      <c r="D161" s="74">
        <f t="shared" si="0"/>
        <v>96955.349999999744</v>
      </c>
      <c r="E161" s="75">
        <f t="shared" si="21"/>
        <v>14543.302499999962</v>
      </c>
      <c r="F161" s="75">
        <f t="shared" si="24"/>
        <v>7271.6512499999808</v>
      </c>
      <c r="G161" s="42">
        <v>300</v>
      </c>
      <c r="J161" s="22">
        <f t="shared" si="19"/>
        <v>1570000</v>
      </c>
      <c r="K161" s="25">
        <f t="shared" si="20"/>
        <v>2.5899259000000039E-2</v>
      </c>
      <c r="L161" s="72">
        <f t="shared" si="23"/>
        <v>6776.9727716666775</v>
      </c>
    </row>
    <row r="162" spans="2:12" x14ac:dyDescent="0.25">
      <c r="B162" s="22">
        <f t="shared" si="18"/>
        <v>1580000</v>
      </c>
      <c r="C162" s="5">
        <f t="shared" si="22"/>
        <v>6.1669999999999836E-2</v>
      </c>
      <c r="D162" s="74">
        <f t="shared" si="0"/>
        <v>97438.599999999744</v>
      </c>
      <c r="E162" s="75">
        <f t="shared" si="21"/>
        <v>14615.789999999961</v>
      </c>
      <c r="F162" s="75">
        <f t="shared" si="24"/>
        <v>7307.8949999999804</v>
      </c>
      <c r="G162" s="42">
        <v>325</v>
      </c>
      <c r="J162" s="22">
        <f t="shared" si="19"/>
        <v>1580000</v>
      </c>
      <c r="K162" s="25">
        <f t="shared" si="20"/>
        <v>2.5827316000000038E-2</v>
      </c>
      <c r="L162" s="72">
        <f t="shared" si="23"/>
        <v>6801.193213333343</v>
      </c>
    </row>
    <row r="163" spans="2:12" x14ac:dyDescent="0.25">
      <c r="B163" s="22">
        <f t="shared" ref="B163:B204" si="25">B158+50000</f>
        <v>1590000</v>
      </c>
      <c r="C163" s="5">
        <f t="shared" si="22"/>
        <v>6.1584999999999834E-2</v>
      </c>
      <c r="D163" s="74">
        <f t="shared" si="0"/>
        <v>97920.149999999732</v>
      </c>
      <c r="E163" s="75">
        <f t="shared" si="21"/>
        <v>14688.022499999959</v>
      </c>
      <c r="F163" s="75">
        <f t="shared" si="24"/>
        <v>7344.0112499999796</v>
      </c>
      <c r="G163" s="42">
        <v>325</v>
      </c>
      <c r="J163" s="22">
        <f t="shared" ref="J163:J204" si="26">J158+50000</f>
        <v>1590000</v>
      </c>
      <c r="K163" s="25">
        <f t="shared" si="20"/>
        <v>2.5755373000000036E-2</v>
      </c>
      <c r="L163" s="72">
        <f t="shared" si="23"/>
        <v>6825.1738450000094</v>
      </c>
    </row>
    <row r="164" spans="2:12" x14ac:dyDescent="0.25">
      <c r="B164" s="22">
        <f t="shared" si="25"/>
        <v>1600000</v>
      </c>
      <c r="C164" s="5">
        <f t="shared" si="22"/>
        <v>6.1499999999999833E-2</v>
      </c>
      <c r="D164" s="74">
        <f t="shared" si="0"/>
        <v>98399.999999999738</v>
      </c>
      <c r="E164" s="75">
        <f t="shared" si="21"/>
        <v>14759.99999999996</v>
      </c>
      <c r="F164" s="75">
        <f t="shared" si="24"/>
        <v>7379.99999999998</v>
      </c>
      <c r="G164" s="42">
        <v>325</v>
      </c>
      <c r="J164" s="22">
        <f t="shared" si="26"/>
        <v>1600000</v>
      </c>
      <c r="K164" s="25">
        <f t="shared" si="20"/>
        <v>2.5683430000000035E-2</v>
      </c>
      <c r="L164" s="72">
        <f t="shared" si="23"/>
        <v>6848.9146666666757</v>
      </c>
    </row>
    <row r="165" spans="2:12" x14ac:dyDescent="0.25">
      <c r="B165" s="22">
        <f t="shared" si="25"/>
        <v>1610000</v>
      </c>
      <c r="C165" s="5">
        <f t="shared" si="22"/>
        <v>6.1414999999999831E-2</v>
      </c>
      <c r="D165" s="74">
        <f t="shared" si="0"/>
        <v>98878.149999999732</v>
      </c>
      <c r="E165" s="75">
        <f t="shared" si="21"/>
        <v>14831.72249999996</v>
      </c>
      <c r="F165" s="75">
        <f t="shared" si="24"/>
        <v>7415.8612499999799</v>
      </c>
      <c r="G165" s="42">
        <v>325</v>
      </c>
      <c r="J165" s="22">
        <f t="shared" si="26"/>
        <v>1610000</v>
      </c>
      <c r="K165" s="25">
        <f t="shared" si="20"/>
        <v>2.5611487000000033E-2</v>
      </c>
      <c r="L165" s="72">
        <f t="shared" si="23"/>
        <v>6872.4156783333419</v>
      </c>
    </row>
    <row r="166" spans="2:12" x14ac:dyDescent="0.25">
      <c r="B166" s="22">
        <f t="shared" si="25"/>
        <v>1620000</v>
      </c>
      <c r="C166" s="5">
        <f t="shared" si="22"/>
        <v>6.1329999999999829E-2</v>
      </c>
      <c r="D166" s="74">
        <f t="shared" si="0"/>
        <v>99354.599999999729</v>
      </c>
      <c r="E166" s="75">
        <f t="shared" si="21"/>
        <v>14903.189999999959</v>
      </c>
      <c r="F166" s="75">
        <f t="shared" si="24"/>
        <v>7451.5949999999793</v>
      </c>
      <c r="G166" s="42">
        <v>325</v>
      </c>
      <c r="J166" s="22">
        <f t="shared" si="26"/>
        <v>1620000</v>
      </c>
      <c r="K166" s="25">
        <f t="shared" si="20"/>
        <v>2.5539544000000032E-2</v>
      </c>
      <c r="L166" s="72">
        <f t="shared" si="23"/>
        <v>6895.6768800000091</v>
      </c>
    </row>
    <row r="167" spans="2:12" x14ac:dyDescent="0.25">
      <c r="B167" s="22">
        <f t="shared" si="25"/>
        <v>1630000</v>
      </c>
      <c r="C167" s="5">
        <f t="shared" si="22"/>
        <v>6.1244999999999827E-2</v>
      </c>
      <c r="D167" s="74">
        <f t="shared" si="0"/>
        <v>99829.349999999715</v>
      </c>
      <c r="E167" s="75">
        <f t="shared" si="21"/>
        <v>14974.402499999956</v>
      </c>
      <c r="F167" s="75">
        <f t="shared" si="24"/>
        <v>7487.2012499999782</v>
      </c>
      <c r="G167" s="42">
        <v>325</v>
      </c>
      <c r="J167" s="22">
        <f t="shared" si="26"/>
        <v>1630000</v>
      </c>
      <c r="K167" s="25">
        <f t="shared" si="20"/>
        <v>2.5467601000000031E-2</v>
      </c>
      <c r="L167" s="72">
        <f t="shared" si="23"/>
        <v>6918.6982716666753</v>
      </c>
    </row>
    <row r="168" spans="2:12" x14ac:dyDescent="0.25">
      <c r="B168" s="22">
        <f t="shared" si="25"/>
        <v>1640000</v>
      </c>
      <c r="C168" s="5">
        <f t="shared" si="22"/>
        <v>6.1159999999999826E-2</v>
      </c>
      <c r="D168" s="74">
        <f t="shared" si="0"/>
        <v>100302.39999999972</v>
      </c>
      <c r="E168" s="75">
        <f t="shared" si="21"/>
        <v>15045.359999999957</v>
      </c>
      <c r="F168" s="75">
        <f t="shared" si="24"/>
        <v>7522.6799999999785</v>
      </c>
      <c r="G168" s="42">
        <v>325</v>
      </c>
      <c r="J168" s="22">
        <f t="shared" si="26"/>
        <v>1640000</v>
      </c>
      <c r="K168" s="25">
        <f t="shared" si="20"/>
        <v>2.5395658000000029E-2</v>
      </c>
      <c r="L168" s="72">
        <f t="shared" si="23"/>
        <v>6941.4798533333415</v>
      </c>
    </row>
    <row r="169" spans="2:12" x14ac:dyDescent="0.25">
      <c r="B169" s="22">
        <f t="shared" si="25"/>
        <v>1650000</v>
      </c>
      <c r="C169" s="5">
        <f t="shared" si="22"/>
        <v>6.1074999999999824E-2</v>
      </c>
      <c r="D169" s="74">
        <f t="shared" si="0"/>
        <v>100773.74999999971</v>
      </c>
      <c r="E169" s="75">
        <f t="shared" si="21"/>
        <v>15116.062499999956</v>
      </c>
      <c r="F169" s="75">
        <f t="shared" si="24"/>
        <v>7558.0312499999782</v>
      </c>
      <c r="G169" s="42">
        <v>325</v>
      </c>
      <c r="J169" s="22">
        <f t="shared" si="26"/>
        <v>1650000</v>
      </c>
      <c r="K169" s="25">
        <f t="shared" si="20"/>
        <v>2.5323715000000028E-2</v>
      </c>
      <c r="L169" s="72">
        <f t="shared" si="23"/>
        <v>6964.0216250000076</v>
      </c>
    </row>
    <row r="170" spans="2:12" x14ac:dyDescent="0.25">
      <c r="B170" s="22">
        <f t="shared" si="25"/>
        <v>1660000</v>
      </c>
      <c r="C170" s="5">
        <f t="shared" si="22"/>
        <v>6.0989999999999822E-2</v>
      </c>
      <c r="D170" s="74">
        <f t="shared" si="0"/>
        <v>101243.3999999997</v>
      </c>
      <c r="E170" s="75">
        <f t="shared" si="21"/>
        <v>15186.509999999955</v>
      </c>
      <c r="F170" s="75">
        <f t="shared" si="24"/>
        <v>7593.2549999999774</v>
      </c>
      <c r="G170" s="42">
        <v>325</v>
      </c>
      <c r="J170" s="22">
        <f t="shared" si="26"/>
        <v>1660000</v>
      </c>
      <c r="K170" s="25">
        <f t="shared" ref="K170:K233" si="27">K169-0.000071943</f>
        <v>2.5251772000000026E-2</v>
      </c>
      <c r="L170" s="72">
        <f t="shared" si="23"/>
        <v>6986.3235866666737</v>
      </c>
    </row>
    <row r="171" spans="2:12" x14ac:dyDescent="0.25">
      <c r="B171" s="22">
        <f t="shared" si="25"/>
        <v>1670000</v>
      </c>
      <c r="C171" s="5">
        <f t="shared" si="22"/>
        <v>6.090499999999982E-2</v>
      </c>
      <c r="D171" s="74">
        <f t="shared" si="0"/>
        <v>101711.3499999997</v>
      </c>
      <c r="E171" s="75">
        <f t="shared" si="21"/>
        <v>15256.702499999954</v>
      </c>
      <c r="F171" s="75">
        <f t="shared" si="24"/>
        <v>7628.351249999977</v>
      </c>
      <c r="G171" s="42">
        <v>325</v>
      </c>
      <c r="J171" s="22">
        <f t="shared" si="26"/>
        <v>1670000</v>
      </c>
      <c r="K171" s="25">
        <f t="shared" si="27"/>
        <v>2.5179829000000025E-2</v>
      </c>
      <c r="L171" s="72">
        <f t="shared" si="23"/>
        <v>7008.3857383333407</v>
      </c>
    </row>
    <row r="172" spans="2:12" x14ac:dyDescent="0.25">
      <c r="B172" s="22">
        <f t="shared" si="25"/>
        <v>1680000</v>
      </c>
      <c r="C172" s="5">
        <f t="shared" si="22"/>
        <v>6.0819999999999819E-2</v>
      </c>
      <c r="D172" s="74">
        <f t="shared" si="0"/>
        <v>102177.5999999997</v>
      </c>
      <c r="E172" s="75">
        <f t="shared" si="21"/>
        <v>15326.639999999954</v>
      </c>
      <c r="F172" s="75">
        <f t="shared" si="24"/>
        <v>7663.319999999977</v>
      </c>
      <c r="G172" s="42">
        <v>325</v>
      </c>
      <c r="J172" s="22">
        <f t="shared" si="26"/>
        <v>1680000</v>
      </c>
      <c r="K172" s="25">
        <f t="shared" si="27"/>
        <v>2.5107886000000024E-2</v>
      </c>
      <c r="L172" s="72">
        <f t="shared" si="23"/>
        <v>7030.2080800000067</v>
      </c>
    </row>
    <row r="173" spans="2:12" x14ac:dyDescent="0.25">
      <c r="B173" s="22">
        <f t="shared" si="25"/>
        <v>1690000</v>
      </c>
      <c r="C173" s="5">
        <f t="shared" si="22"/>
        <v>6.0734999999999817E-2</v>
      </c>
      <c r="D173" s="74">
        <f t="shared" si="0"/>
        <v>102642.14999999969</v>
      </c>
      <c r="E173" s="75">
        <f t="shared" si="21"/>
        <v>15396.322499999953</v>
      </c>
      <c r="F173" s="75">
        <f t="shared" si="24"/>
        <v>7698.1612499999765</v>
      </c>
      <c r="G173" s="42">
        <v>325</v>
      </c>
      <c r="J173" s="22">
        <f t="shared" si="26"/>
        <v>1690000</v>
      </c>
      <c r="K173" s="25">
        <f t="shared" si="27"/>
        <v>2.5035943000000022E-2</v>
      </c>
      <c r="L173" s="72">
        <f t="shared" si="23"/>
        <v>7051.7906116666736</v>
      </c>
    </row>
    <row r="174" spans="2:12" x14ac:dyDescent="0.25">
      <c r="B174" s="22">
        <f t="shared" si="25"/>
        <v>1700000</v>
      </c>
      <c r="C174" s="5">
        <f t="shared" si="22"/>
        <v>6.0649999999999815E-2</v>
      </c>
      <c r="D174" s="74">
        <f t="shared" si="0"/>
        <v>103104.99999999968</v>
      </c>
      <c r="E174" s="75">
        <f t="shared" si="21"/>
        <v>15465.749999999951</v>
      </c>
      <c r="F174" s="75">
        <f t="shared" si="24"/>
        <v>7732.8749999999754</v>
      </c>
      <c r="G174" s="42">
        <v>325</v>
      </c>
      <c r="J174" s="22">
        <f t="shared" si="26"/>
        <v>1700000</v>
      </c>
      <c r="K174" s="25">
        <f t="shared" si="27"/>
        <v>2.4964000000000021E-2</v>
      </c>
      <c r="L174" s="72">
        <f t="shared" si="23"/>
        <v>7073.1333333333387</v>
      </c>
    </row>
    <row r="175" spans="2:12" x14ac:dyDescent="0.25">
      <c r="B175" s="22">
        <f t="shared" si="25"/>
        <v>1710000</v>
      </c>
      <c r="C175" s="5">
        <f t="shared" si="22"/>
        <v>6.0564999999999813E-2</v>
      </c>
      <c r="D175" s="74">
        <f t="shared" si="0"/>
        <v>103566.14999999967</v>
      </c>
      <c r="E175" s="75">
        <f t="shared" si="21"/>
        <v>15534.92249999995</v>
      </c>
      <c r="F175" s="75">
        <f t="shared" si="24"/>
        <v>7767.4612499999748</v>
      </c>
      <c r="G175" s="42">
        <v>350</v>
      </c>
      <c r="J175" s="22">
        <f t="shared" si="26"/>
        <v>1710000</v>
      </c>
      <c r="K175" s="25">
        <f t="shared" si="27"/>
        <v>2.489205700000002E-2</v>
      </c>
      <c r="L175" s="72">
        <f t="shared" si="23"/>
        <v>7094.2362450000064</v>
      </c>
    </row>
    <row r="176" spans="2:12" x14ac:dyDescent="0.25">
      <c r="B176" s="22">
        <f t="shared" si="25"/>
        <v>1720000</v>
      </c>
      <c r="C176" s="5">
        <f t="shared" si="22"/>
        <v>6.0479999999999812E-2</v>
      </c>
      <c r="D176" s="74">
        <f t="shared" si="0"/>
        <v>104025.59999999967</v>
      </c>
      <c r="E176" s="75">
        <f t="shared" si="21"/>
        <v>15603.839999999949</v>
      </c>
      <c r="F176" s="75">
        <f t="shared" si="24"/>
        <v>7801.9199999999746</v>
      </c>
      <c r="G176" s="42">
        <v>350</v>
      </c>
      <c r="J176" s="22">
        <f t="shared" si="26"/>
        <v>1720000</v>
      </c>
      <c r="K176" s="25">
        <f t="shared" si="27"/>
        <v>2.4820114000000018E-2</v>
      </c>
      <c r="L176" s="72">
        <f t="shared" si="23"/>
        <v>7115.0993466666723</v>
      </c>
    </row>
    <row r="177" spans="2:12" x14ac:dyDescent="0.25">
      <c r="B177" s="22">
        <f t="shared" si="25"/>
        <v>1730000</v>
      </c>
      <c r="C177" s="5">
        <f t="shared" si="22"/>
        <v>6.039499999999981E-2</v>
      </c>
      <c r="D177" s="74">
        <f t="shared" si="0"/>
        <v>104483.34999999967</v>
      </c>
      <c r="E177" s="75">
        <f t="shared" si="21"/>
        <v>15672.50249999995</v>
      </c>
      <c r="F177" s="75">
        <f t="shared" si="24"/>
        <v>7836.2512499999748</v>
      </c>
      <c r="G177" s="42">
        <v>350</v>
      </c>
      <c r="J177" s="22">
        <f t="shared" si="26"/>
        <v>1730000</v>
      </c>
      <c r="K177" s="25">
        <f t="shared" si="27"/>
        <v>2.4748171000000017E-2</v>
      </c>
      <c r="L177" s="72">
        <f t="shared" si="23"/>
        <v>7135.7226383333373</v>
      </c>
    </row>
    <row r="178" spans="2:12" x14ac:dyDescent="0.25">
      <c r="B178" s="22">
        <f t="shared" si="25"/>
        <v>1740000</v>
      </c>
      <c r="C178" s="5">
        <f t="shared" si="22"/>
        <v>6.0309999999999808E-2</v>
      </c>
      <c r="D178" s="74">
        <f t="shared" si="0"/>
        <v>104939.39999999966</v>
      </c>
      <c r="E178" s="75">
        <f t="shared" si="21"/>
        <v>15740.909999999949</v>
      </c>
      <c r="F178" s="75">
        <f t="shared" si="24"/>
        <v>7870.4549999999745</v>
      </c>
      <c r="G178" s="42">
        <v>350</v>
      </c>
      <c r="J178" s="22">
        <f t="shared" si="26"/>
        <v>1740000</v>
      </c>
      <c r="K178" s="25">
        <f t="shared" si="27"/>
        <v>2.4676228000000015E-2</v>
      </c>
      <c r="L178" s="72">
        <f t="shared" si="23"/>
        <v>7156.106120000004</v>
      </c>
    </row>
    <row r="179" spans="2:12" x14ac:dyDescent="0.25">
      <c r="B179" s="22">
        <f t="shared" si="25"/>
        <v>1750000</v>
      </c>
      <c r="C179" s="5">
        <f t="shared" si="22"/>
        <v>6.0224999999999806E-2</v>
      </c>
      <c r="D179" s="74">
        <f t="shared" si="0"/>
        <v>105393.74999999967</v>
      </c>
      <c r="E179" s="75">
        <f t="shared" si="21"/>
        <v>15809.062499999949</v>
      </c>
      <c r="F179" s="75">
        <f t="shared" si="24"/>
        <v>7904.5312499999745</v>
      </c>
      <c r="G179" s="42">
        <v>350</v>
      </c>
      <c r="J179" s="22">
        <f t="shared" si="26"/>
        <v>1750000</v>
      </c>
      <c r="K179" s="25">
        <f t="shared" si="27"/>
        <v>2.4604285000000014E-2</v>
      </c>
      <c r="L179" s="72">
        <f t="shared" si="23"/>
        <v>7176.2497916666716</v>
      </c>
    </row>
    <row r="180" spans="2:12" x14ac:dyDescent="0.25">
      <c r="B180" s="22">
        <f t="shared" si="25"/>
        <v>1760000</v>
      </c>
      <c r="C180" s="5">
        <f t="shared" si="22"/>
        <v>6.0139999999999805E-2</v>
      </c>
      <c r="D180" s="74">
        <f t="shared" si="0"/>
        <v>105846.39999999966</v>
      </c>
      <c r="E180" s="75">
        <f t="shared" si="21"/>
        <v>15876.959999999948</v>
      </c>
      <c r="F180" s="75">
        <f t="shared" si="24"/>
        <v>7938.4799999999741</v>
      </c>
      <c r="G180" s="42">
        <v>350</v>
      </c>
      <c r="J180" s="22">
        <f t="shared" si="26"/>
        <v>1760000</v>
      </c>
      <c r="K180" s="25">
        <f t="shared" si="27"/>
        <v>2.4532342000000013E-2</v>
      </c>
      <c r="L180" s="72">
        <f t="shared" si="23"/>
        <v>7196.1536533333374</v>
      </c>
    </row>
    <row r="181" spans="2:12" x14ac:dyDescent="0.25">
      <c r="B181" s="22">
        <f t="shared" si="25"/>
        <v>1770000</v>
      </c>
      <c r="C181" s="5">
        <f t="shared" si="22"/>
        <v>6.0054999999999803E-2</v>
      </c>
      <c r="D181" s="74">
        <f t="shared" si="0"/>
        <v>106297.34999999966</v>
      </c>
      <c r="E181" s="75">
        <f t="shared" si="21"/>
        <v>15944.602499999948</v>
      </c>
      <c r="F181" s="75">
        <f t="shared" si="24"/>
        <v>7972.3012499999741</v>
      </c>
      <c r="G181" s="42">
        <v>350</v>
      </c>
      <c r="J181" s="22">
        <f t="shared" si="26"/>
        <v>1770000</v>
      </c>
      <c r="K181" s="25">
        <f t="shared" si="27"/>
        <v>2.4460399000000011E-2</v>
      </c>
      <c r="L181" s="72">
        <f t="shared" si="23"/>
        <v>7215.817705000004</v>
      </c>
    </row>
    <row r="182" spans="2:12" x14ac:dyDescent="0.25">
      <c r="B182" s="22">
        <f t="shared" si="25"/>
        <v>1780000</v>
      </c>
      <c r="C182" s="5">
        <f t="shared" si="22"/>
        <v>5.9969999999999801E-2</v>
      </c>
      <c r="D182" s="74">
        <f t="shared" si="0"/>
        <v>106746.59999999964</v>
      </c>
      <c r="E182" s="75">
        <f t="shared" si="21"/>
        <v>16011.989999999945</v>
      </c>
      <c r="F182" s="75">
        <f t="shared" si="24"/>
        <v>8005.9949999999726</v>
      </c>
      <c r="G182" s="42">
        <v>350</v>
      </c>
      <c r="J182" s="22">
        <f t="shared" si="26"/>
        <v>1780000</v>
      </c>
      <c r="K182" s="25">
        <f t="shared" si="27"/>
        <v>2.438845600000001E-2</v>
      </c>
      <c r="L182" s="72">
        <f t="shared" si="23"/>
        <v>7235.2419466666697</v>
      </c>
    </row>
    <row r="183" spans="2:12" x14ac:dyDescent="0.25">
      <c r="B183" s="22">
        <f t="shared" si="25"/>
        <v>1790000</v>
      </c>
      <c r="C183" s="5">
        <f t="shared" si="22"/>
        <v>5.98849999999998E-2</v>
      </c>
      <c r="D183" s="74">
        <f t="shared" si="0"/>
        <v>107194.14999999964</v>
      </c>
      <c r="E183" s="75">
        <f t="shared" ref="E183:E243" si="28">0.15*D183</f>
        <v>16079.122499999947</v>
      </c>
      <c r="F183" s="75">
        <f t="shared" si="24"/>
        <v>8039.5612499999734</v>
      </c>
      <c r="G183" s="42">
        <v>350</v>
      </c>
      <c r="J183" s="22">
        <f t="shared" si="26"/>
        <v>1790000</v>
      </c>
      <c r="K183" s="25">
        <f t="shared" si="27"/>
        <v>2.4316513000000008E-2</v>
      </c>
      <c r="L183" s="72">
        <f t="shared" si="23"/>
        <v>7254.4263783333363</v>
      </c>
    </row>
    <row r="184" spans="2:12" x14ac:dyDescent="0.25">
      <c r="B184" s="22">
        <f t="shared" si="25"/>
        <v>1800000</v>
      </c>
      <c r="C184" s="5">
        <f t="shared" si="22"/>
        <v>5.9799999999999798E-2</v>
      </c>
      <c r="D184" s="74">
        <f t="shared" si="0"/>
        <v>107639.99999999964</v>
      </c>
      <c r="E184" s="75">
        <f t="shared" si="28"/>
        <v>16145.999999999945</v>
      </c>
      <c r="F184" s="75">
        <f t="shared" si="24"/>
        <v>8072.9999999999727</v>
      </c>
      <c r="G184" s="42">
        <v>350</v>
      </c>
      <c r="J184" s="22">
        <f t="shared" si="26"/>
        <v>1800000</v>
      </c>
      <c r="K184" s="25">
        <f t="shared" si="27"/>
        <v>2.4244570000000007E-2</v>
      </c>
      <c r="L184" s="72">
        <f t="shared" si="23"/>
        <v>7273.3710000000019</v>
      </c>
    </row>
    <row r="185" spans="2:12" x14ac:dyDescent="0.25">
      <c r="B185" s="22">
        <f t="shared" si="25"/>
        <v>1810000</v>
      </c>
      <c r="C185" s="5">
        <f t="shared" si="22"/>
        <v>5.9714999999999796E-2</v>
      </c>
      <c r="D185" s="74">
        <f t="shared" si="0"/>
        <v>108084.14999999963</v>
      </c>
      <c r="E185" s="75">
        <f t="shared" si="28"/>
        <v>16212.622499999943</v>
      </c>
      <c r="F185" s="75">
        <f t="shared" si="24"/>
        <v>8106.3112499999716</v>
      </c>
      <c r="G185" s="42">
        <v>350</v>
      </c>
      <c r="J185" s="22">
        <f t="shared" si="26"/>
        <v>1810000</v>
      </c>
      <c r="K185" s="25">
        <f t="shared" si="27"/>
        <v>2.4172627000000006E-2</v>
      </c>
      <c r="L185" s="72">
        <f t="shared" si="23"/>
        <v>7292.0758116666684</v>
      </c>
    </row>
    <row r="186" spans="2:12" x14ac:dyDescent="0.25">
      <c r="B186" s="22">
        <f t="shared" si="25"/>
        <v>1820000</v>
      </c>
      <c r="C186" s="5">
        <f t="shared" si="22"/>
        <v>5.9629999999999794E-2</v>
      </c>
      <c r="D186" s="74">
        <f t="shared" si="0"/>
        <v>108526.59999999963</v>
      </c>
      <c r="E186" s="75">
        <f t="shared" si="28"/>
        <v>16278.989999999943</v>
      </c>
      <c r="F186" s="75">
        <f t="shared" si="24"/>
        <v>8139.4949999999717</v>
      </c>
      <c r="G186" s="42">
        <v>350</v>
      </c>
      <c r="J186" s="22">
        <f t="shared" si="26"/>
        <v>1820000</v>
      </c>
      <c r="K186" s="25">
        <f t="shared" si="27"/>
        <v>2.4100684000000004E-2</v>
      </c>
      <c r="L186" s="72">
        <f t="shared" si="23"/>
        <v>7310.540813333334</v>
      </c>
    </row>
    <row r="187" spans="2:12" x14ac:dyDescent="0.25">
      <c r="B187" s="22">
        <f t="shared" si="25"/>
        <v>1830000</v>
      </c>
      <c r="C187" s="5">
        <f t="shared" si="22"/>
        <v>5.9544999999999793E-2</v>
      </c>
      <c r="D187" s="74">
        <f t="shared" ref="D187:D243" si="29">C187*B187</f>
        <v>108967.34999999963</v>
      </c>
      <c r="E187" s="75">
        <f t="shared" si="28"/>
        <v>16345.102499999943</v>
      </c>
      <c r="F187" s="75">
        <f t="shared" si="24"/>
        <v>8172.5512499999713</v>
      </c>
      <c r="G187" s="42">
        <v>350</v>
      </c>
      <c r="J187" s="22">
        <f t="shared" si="26"/>
        <v>1830000</v>
      </c>
      <c r="K187" s="25">
        <f t="shared" si="27"/>
        <v>2.4028741000000003E-2</v>
      </c>
      <c r="L187" s="72">
        <f t="shared" si="23"/>
        <v>7328.7660050000013</v>
      </c>
    </row>
    <row r="188" spans="2:12" x14ac:dyDescent="0.25">
      <c r="B188" s="22">
        <f t="shared" si="25"/>
        <v>1840000</v>
      </c>
      <c r="C188" s="5">
        <f t="shared" si="22"/>
        <v>5.9459999999999791E-2</v>
      </c>
      <c r="D188" s="74">
        <f t="shared" si="29"/>
        <v>109406.39999999962</v>
      </c>
      <c r="E188" s="75">
        <f t="shared" si="28"/>
        <v>16410.959999999941</v>
      </c>
      <c r="F188" s="75">
        <f t="shared" si="24"/>
        <v>8205.4799999999705</v>
      </c>
      <c r="G188" s="42">
        <v>375</v>
      </c>
      <c r="J188" s="22">
        <f t="shared" si="26"/>
        <v>1840000</v>
      </c>
      <c r="K188" s="25">
        <f t="shared" si="27"/>
        <v>2.3956798000000001E-2</v>
      </c>
      <c r="L188" s="72">
        <f t="shared" si="23"/>
        <v>7346.7513866666668</v>
      </c>
    </row>
    <row r="189" spans="2:12" x14ac:dyDescent="0.25">
      <c r="B189" s="22">
        <f t="shared" si="25"/>
        <v>1850000</v>
      </c>
      <c r="C189" s="5">
        <f t="shared" si="22"/>
        <v>5.9374999999999789E-2</v>
      </c>
      <c r="D189" s="74">
        <f t="shared" si="29"/>
        <v>109843.74999999961</v>
      </c>
      <c r="E189" s="75">
        <f t="shared" si="28"/>
        <v>16476.562499999942</v>
      </c>
      <c r="F189" s="75">
        <f t="shared" si="24"/>
        <v>8238.2812499999709</v>
      </c>
      <c r="G189" s="42">
        <v>375</v>
      </c>
      <c r="J189" s="22">
        <f t="shared" si="26"/>
        <v>1850000</v>
      </c>
      <c r="K189" s="25">
        <f t="shared" si="27"/>
        <v>2.3884855E-2</v>
      </c>
      <c r="L189" s="72">
        <f t="shared" si="23"/>
        <v>7364.4969583333332</v>
      </c>
    </row>
    <row r="190" spans="2:12" x14ac:dyDescent="0.25">
      <c r="B190" s="22">
        <f t="shared" si="25"/>
        <v>1860000</v>
      </c>
      <c r="C190" s="5">
        <f t="shared" si="22"/>
        <v>5.9289999999999787E-2</v>
      </c>
      <c r="D190" s="74">
        <f t="shared" si="29"/>
        <v>110279.3999999996</v>
      </c>
      <c r="E190" s="75">
        <f t="shared" si="28"/>
        <v>16541.909999999938</v>
      </c>
      <c r="F190" s="75">
        <f t="shared" si="24"/>
        <v>8270.954999999969</v>
      </c>
      <c r="G190" s="42">
        <v>375</v>
      </c>
      <c r="J190" s="22">
        <f t="shared" si="26"/>
        <v>1860000</v>
      </c>
      <c r="K190" s="25">
        <f t="shared" si="27"/>
        <v>2.3812911999999999E-2</v>
      </c>
      <c r="L190" s="72">
        <f t="shared" si="23"/>
        <v>7382.0027199999995</v>
      </c>
    </row>
    <row r="191" spans="2:12" x14ac:dyDescent="0.25">
      <c r="B191" s="22">
        <f t="shared" si="25"/>
        <v>1870000</v>
      </c>
      <c r="C191" s="5">
        <f t="shared" si="22"/>
        <v>5.9204999999999786E-2</v>
      </c>
      <c r="D191" s="74">
        <f t="shared" si="29"/>
        <v>110713.3499999996</v>
      </c>
      <c r="E191" s="75">
        <f t="shared" si="28"/>
        <v>16607.00249999994</v>
      </c>
      <c r="F191" s="75">
        <f t="shared" si="24"/>
        <v>8303.5012499999702</v>
      </c>
      <c r="G191" s="42">
        <v>375</v>
      </c>
      <c r="J191" s="22">
        <f t="shared" si="26"/>
        <v>1870000</v>
      </c>
      <c r="K191" s="25">
        <f t="shared" si="27"/>
        <v>2.3740968999999997E-2</v>
      </c>
      <c r="L191" s="72">
        <f t="shared" si="23"/>
        <v>7399.2686716666658</v>
      </c>
    </row>
    <row r="192" spans="2:12" x14ac:dyDescent="0.25">
      <c r="B192" s="22">
        <f t="shared" si="25"/>
        <v>1880000</v>
      </c>
      <c r="C192" s="5">
        <f t="shared" si="22"/>
        <v>5.9119999999999784E-2</v>
      </c>
      <c r="D192" s="74">
        <f t="shared" si="29"/>
        <v>111145.5999999996</v>
      </c>
      <c r="E192" s="75">
        <f t="shared" si="28"/>
        <v>16671.839999999938</v>
      </c>
      <c r="F192" s="75">
        <f t="shared" si="24"/>
        <v>8335.9199999999691</v>
      </c>
      <c r="G192" s="42">
        <v>375</v>
      </c>
      <c r="J192" s="22">
        <f t="shared" si="26"/>
        <v>1880000</v>
      </c>
      <c r="K192" s="25">
        <f t="shared" si="27"/>
        <v>2.3669025999999996E-2</v>
      </c>
      <c r="L192" s="72">
        <f t="shared" si="23"/>
        <v>7416.2948133333311</v>
      </c>
    </row>
    <row r="193" spans="2:12" x14ac:dyDescent="0.25">
      <c r="B193" s="22">
        <f t="shared" si="25"/>
        <v>1890000</v>
      </c>
      <c r="C193" s="5">
        <f t="shared" si="22"/>
        <v>5.9034999999999782E-2</v>
      </c>
      <c r="D193" s="74">
        <f t="shared" si="29"/>
        <v>111576.14999999959</v>
      </c>
      <c r="E193" s="75">
        <f t="shared" si="28"/>
        <v>16736.422499999939</v>
      </c>
      <c r="F193" s="75">
        <f t="shared" si="24"/>
        <v>8368.2112499999694</v>
      </c>
      <c r="G193" s="42">
        <v>375</v>
      </c>
      <c r="J193" s="22">
        <f t="shared" si="26"/>
        <v>1890000</v>
      </c>
      <c r="K193" s="25">
        <f t="shared" si="27"/>
        <v>2.3597082999999994E-2</v>
      </c>
      <c r="L193" s="72">
        <f t="shared" si="23"/>
        <v>7433.0811449999974</v>
      </c>
    </row>
    <row r="194" spans="2:12" x14ac:dyDescent="0.25">
      <c r="B194" s="22">
        <f t="shared" si="25"/>
        <v>1900000</v>
      </c>
      <c r="C194" s="5">
        <f t="shared" ref="C194:C203" si="30">C193-0.0085%</f>
        <v>5.894999999999978E-2</v>
      </c>
      <c r="D194" s="74">
        <f t="shared" si="29"/>
        <v>112004.99999999958</v>
      </c>
      <c r="E194" s="75">
        <f t="shared" si="28"/>
        <v>16800.749999999935</v>
      </c>
      <c r="F194" s="75">
        <f t="shared" si="24"/>
        <v>8400.3749999999673</v>
      </c>
      <c r="G194" s="42">
        <v>375</v>
      </c>
      <c r="J194" s="22">
        <f t="shared" si="26"/>
        <v>1900000</v>
      </c>
      <c r="K194" s="25">
        <f t="shared" si="27"/>
        <v>2.3525139999999993E-2</v>
      </c>
      <c r="L194" s="72">
        <f t="shared" si="23"/>
        <v>7449.6276666666645</v>
      </c>
    </row>
    <row r="195" spans="2:12" x14ac:dyDescent="0.25">
      <c r="B195" s="22">
        <f t="shared" si="25"/>
        <v>1910000</v>
      </c>
      <c r="C195" s="5">
        <f t="shared" si="30"/>
        <v>5.8864999999999779E-2</v>
      </c>
      <c r="D195" s="74">
        <f t="shared" si="29"/>
        <v>112432.14999999957</v>
      </c>
      <c r="E195" s="75">
        <f t="shared" si="28"/>
        <v>16864.822499999937</v>
      </c>
      <c r="F195" s="75">
        <f t="shared" si="24"/>
        <v>8432.4112499999683</v>
      </c>
      <c r="G195" s="42">
        <v>375</v>
      </c>
      <c r="J195" s="22">
        <f t="shared" si="26"/>
        <v>1910000</v>
      </c>
      <c r="K195" s="25">
        <f t="shared" si="27"/>
        <v>2.3453196999999992E-2</v>
      </c>
      <c r="L195" s="72">
        <f t="shared" si="23"/>
        <v>7465.9343783333306</v>
      </c>
    </row>
    <row r="196" spans="2:12" x14ac:dyDescent="0.25">
      <c r="B196" s="22">
        <f t="shared" si="25"/>
        <v>1920000</v>
      </c>
      <c r="C196" s="5">
        <f t="shared" si="30"/>
        <v>5.8779999999999777E-2</v>
      </c>
      <c r="D196" s="74">
        <f t="shared" si="29"/>
        <v>112857.59999999957</v>
      </c>
      <c r="E196" s="75">
        <f t="shared" si="28"/>
        <v>16928.639999999934</v>
      </c>
      <c r="F196" s="75">
        <f t="shared" si="24"/>
        <v>8464.319999999967</v>
      </c>
      <c r="G196" s="42">
        <v>375</v>
      </c>
      <c r="J196" s="22">
        <f t="shared" si="26"/>
        <v>1920000</v>
      </c>
      <c r="K196" s="25">
        <f t="shared" si="27"/>
        <v>2.338125399999999E-2</v>
      </c>
      <c r="L196" s="72">
        <f t="shared" si="23"/>
        <v>7482.0012799999968</v>
      </c>
    </row>
    <row r="197" spans="2:12" x14ac:dyDescent="0.25">
      <c r="B197" s="22">
        <f t="shared" si="25"/>
        <v>1930000</v>
      </c>
      <c r="C197" s="5">
        <f t="shared" si="30"/>
        <v>5.8694999999999775E-2</v>
      </c>
      <c r="D197" s="74">
        <f t="shared" si="29"/>
        <v>113281.34999999957</v>
      </c>
      <c r="E197" s="75">
        <f t="shared" si="28"/>
        <v>16992.202499999934</v>
      </c>
      <c r="F197" s="75">
        <f t="shared" si="24"/>
        <v>8496.101249999967</v>
      </c>
      <c r="G197" s="42">
        <v>375</v>
      </c>
      <c r="J197" s="22">
        <f t="shared" si="26"/>
        <v>1930000</v>
      </c>
      <c r="K197" s="25">
        <f t="shared" si="27"/>
        <v>2.3309310999999989E-2</v>
      </c>
      <c r="L197" s="72">
        <f t="shared" si="23"/>
        <v>7497.8283716666629</v>
      </c>
    </row>
    <row r="198" spans="2:12" x14ac:dyDescent="0.25">
      <c r="B198" s="22">
        <f t="shared" si="25"/>
        <v>1940000</v>
      </c>
      <c r="C198" s="5">
        <f t="shared" si="30"/>
        <v>5.8609999999999773E-2</v>
      </c>
      <c r="D198" s="74">
        <f t="shared" si="29"/>
        <v>113703.39999999956</v>
      </c>
      <c r="E198" s="75">
        <f t="shared" si="28"/>
        <v>17055.509999999933</v>
      </c>
      <c r="F198" s="75">
        <f t="shared" si="24"/>
        <v>8527.7549999999665</v>
      </c>
      <c r="G198" s="42">
        <v>375</v>
      </c>
      <c r="J198" s="22">
        <f t="shared" si="26"/>
        <v>1940000</v>
      </c>
      <c r="K198" s="25">
        <f t="shared" si="27"/>
        <v>2.3237367999999987E-2</v>
      </c>
      <c r="L198" s="72">
        <f t="shared" si="23"/>
        <v>7513.4156533333298</v>
      </c>
    </row>
    <row r="199" spans="2:12" x14ac:dyDescent="0.25">
      <c r="B199" s="22">
        <f t="shared" si="25"/>
        <v>1950000</v>
      </c>
      <c r="C199" s="5">
        <f t="shared" si="30"/>
        <v>5.8524999999999772E-2</v>
      </c>
      <c r="D199" s="74">
        <f t="shared" si="29"/>
        <v>114123.74999999955</v>
      </c>
      <c r="E199" s="75">
        <f t="shared" si="28"/>
        <v>17118.562499999931</v>
      </c>
      <c r="F199" s="75">
        <f t="shared" si="24"/>
        <v>8559.2812499999654</v>
      </c>
      <c r="G199" s="42">
        <v>375</v>
      </c>
      <c r="J199" s="22">
        <f t="shared" si="26"/>
        <v>1950000</v>
      </c>
      <c r="K199" s="25">
        <f t="shared" si="27"/>
        <v>2.3165424999999986E-2</v>
      </c>
      <c r="L199" s="72">
        <f t="shared" si="23"/>
        <v>7528.7631249999949</v>
      </c>
    </row>
    <row r="200" spans="2:12" x14ac:dyDescent="0.25">
      <c r="B200" s="22">
        <f t="shared" si="25"/>
        <v>1960000</v>
      </c>
      <c r="C200" s="5">
        <f t="shared" si="30"/>
        <v>5.843999999999977E-2</v>
      </c>
      <c r="D200" s="74">
        <f t="shared" si="29"/>
        <v>114542.39999999954</v>
      </c>
      <c r="E200" s="75">
        <f t="shared" si="28"/>
        <v>17181.359999999931</v>
      </c>
      <c r="F200" s="75">
        <f t="shared" si="24"/>
        <v>8590.6799999999657</v>
      </c>
      <c r="G200" s="42">
        <v>375</v>
      </c>
      <c r="J200" s="22">
        <f t="shared" si="26"/>
        <v>1960000</v>
      </c>
      <c r="K200" s="25">
        <f t="shared" si="27"/>
        <v>2.3093481999999985E-2</v>
      </c>
      <c r="L200" s="72">
        <f t="shared" si="23"/>
        <v>7543.8707866666618</v>
      </c>
    </row>
    <row r="201" spans="2:12" x14ac:dyDescent="0.25">
      <c r="B201" s="22">
        <f t="shared" si="25"/>
        <v>1970000</v>
      </c>
      <c r="C201" s="5">
        <f t="shared" si="30"/>
        <v>5.8354999999999768E-2</v>
      </c>
      <c r="D201" s="74">
        <f t="shared" si="29"/>
        <v>114959.34999999954</v>
      </c>
      <c r="E201" s="75">
        <f t="shared" si="28"/>
        <v>17243.902499999931</v>
      </c>
      <c r="F201" s="75">
        <f t="shared" si="24"/>
        <v>8621.9512499999655</v>
      </c>
      <c r="G201" s="42">
        <v>400</v>
      </c>
      <c r="J201" s="22">
        <f t="shared" si="26"/>
        <v>1970000</v>
      </c>
      <c r="K201" s="25">
        <f t="shared" si="27"/>
        <v>2.3021538999999983E-2</v>
      </c>
      <c r="L201" s="72">
        <f t="shared" si="23"/>
        <v>7558.7386383333278</v>
      </c>
    </row>
    <row r="202" spans="2:12" x14ac:dyDescent="0.25">
      <c r="B202" s="22">
        <f t="shared" si="25"/>
        <v>1980000</v>
      </c>
      <c r="C202" s="5">
        <f t="shared" si="30"/>
        <v>5.8269999999999766E-2</v>
      </c>
      <c r="D202" s="74">
        <f t="shared" si="29"/>
        <v>115374.59999999954</v>
      </c>
      <c r="E202" s="75">
        <f t="shared" si="28"/>
        <v>17306.18999999993</v>
      </c>
      <c r="F202" s="75">
        <f t="shared" si="24"/>
        <v>8653.0949999999648</v>
      </c>
      <c r="G202" s="42">
        <v>400</v>
      </c>
      <c r="J202" s="22">
        <f t="shared" si="26"/>
        <v>1980000</v>
      </c>
      <c r="K202" s="25">
        <f t="shared" si="27"/>
        <v>2.2949595999999982E-2</v>
      </c>
      <c r="L202" s="72">
        <f t="shared" ref="L202:L242" si="31">K202*J202/6</f>
        <v>7573.3666799999946</v>
      </c>
    </row>
    <row r="203" spans="2:12" x14ac:dyDescent="0.25">
      <c r="B203" s="22">
        <f t="shared" si="25"/>
        <v>1990000</v>
      </c>
      <c r="C203" s="5">
        <f t="shared" si="30"/>
        <v>5.8184999999999765E-2</v>
      </c>
      <c r="D203" s="74">
        <f t="shared" si="29"/>
        <v>115788.14999999953</v>
      </c>
      <c r="E203" s="75">
        <f t="shared" si="28"/>
        <v>17368.222499999927</v>
      </c>
      <c r="F203" s="75">
        <f t="shared" si="24"/>
        <v>8684.1112499999635</v>
      </c>
      <c r="G203" s="42">
        <v>400</v>
      </c>
      <c r="J203" s="22">
        <f t="shared" si="26"/>
        <v>1990000</v>
      </c>
      <c r="K203" s="25">
        <f t="shared" si="27"/>
        <v>2.287765299999998E-2</v>
      </c>
      <c r="L203" s="72">
        <f t="shared" si="31"/>
        <v>7587.7549116666596</v>
      </c>
    </row>
    <row r="204" spans="2:12" x14ac:dyDescent="0.25">
      <c r="B204" s="22">
        <f t="shared" si="25"/>
        <v>2000000</v>
      </c>
      <c r="C204" s="5">
        <f>C203-0.01%</f>
        <v>5.8084999999999762E-2</v>
      </c>
      <c r="D204" s="74">
        <f t="shared" si="29"/>
        <v>116169.99999999952</v>
      </c>
      <c r="E204" s="75">
        <f t="shared" si="28"/>
        <v>17425.499999999927</v>
      </c>
      <c r="F204" s="75">
        <f t="shared" si="24"/>
        <v>8712.7499999999636</v>
      </c>
      <c r="G204" s="42">
        <v>400</v>
      </c>
      <c r="J204" s="22">
        <f t="shared" si="26"/>
        <v>2000000</v>
      </c>
      <c r="K204" s="25">
        <f t="shared" si="27"/>
        <v>2.2805709999999979E-2</v>
      </c>
      <c r="L204" s="72">
        <f t="shared" si="31"/>
        <v>7601.9033333333255</v>
      </c>
    </row>
    <row r="205" spans="2:12" x14ac:dyDescent="0.25">
      <c r="B205" s="22">
        <f>B204+50000</f>
        <v>2050000</v>
      </c>
      <c r="C205" s="5">
        <f t="shared" ref="C205:C243" si="32">C204-0.01%</f>
        <v>5.7984999999999759E-2</v>
      </c>
      <c r="D205" s="74">
        <f t="shared" si="29"/>
        <v>118869.24999999951</v>
      </c>
      <c r="E205" s="75">
        <f t="shared" si="28"/>
        <v>17830.387499999924</v>
      </c>
      <c r="F205" s="75">
        <f t="shared" si="24"/>
        <v>8915.1937499999622</v>
      </c>
      <c r="G205" s="42">
        <v>400</v>
      </c>
      <c r="J205" s="22">
        <f>J204+50000</f>
        <v>2050000</v>
      </c>
      <c r="K205" s="25">
        <f t="shared" si="27"/>
        <v>2.2733766999999978E-2</v>
      </c>
      <c r="L205" s="72">
        <f t="shared" si="31"/>
        <v>7767.3703916666591</v>
      </c>
    </row>
    <row r="206" spans="2:12" x14ac:dyDescent="0.25">
      <c r="B206" s="22">
        <f t="shared" ref="B206:B243" si="33">B205+50000</f>
        <v>2100000</v>
      </c>
      <c r="C206" s="5">
        <f t="shared" si="32"/>
        <v>5.7884999999999756E-2</v>
      </c>
      <c r="D206" s="74">
        <f t="shared" si="29"/>
        <v>121558.49999999949</v>
      </c>
      <c r="E206" s="75">
        <f t="shared" si="28"/>
        <v>18233.774999999921</v>
      </c>
      <c r="F206" s="75">
        <f t="shared" si="24"/>
        <v>9116.8874999999607</v>
      </c>
      <c r="G206" s="42">
        <v>425</v>
      </c>
      <c r="J206" s="22">
        <f t="shared" ref="J206:J242" si="34">J205+50000</f>
        <v>2100000</v>
      </c>
      <c r="K206" s="25">
        <f t="shared" si="27"/>
        <v>2.2661823999999976E-2</v>
      </c>
      <c r="L206" s="72">
        <f t="shared" si="31"/>
        <v>7931.6383999999916</v>
      </c>
    </row>
    <row r="207" spans="2:12" x14ac:dyDescent="0.25">
      <c r="B207" s="22">
        <f t="shared" si="33"/>
        <v>2150000</v>
      </c>
      <c r="C207" s="5">
        <f t="shared" si="32"/>
        <v>5.7784999999999753E-2</v>
      </c>
      <c r="D207" s="74">
        <f t="shared" si="29"/>
        <v>124237.74999999948</v>
      </c>
      <c r="E207" s="75">
        <f t="shared" si="28"/>
        <v>18635.662499999922</v>
      </c>
      <c r="F207" s="75">
        <f t="shared" si="24"/>
        <v>9317.8312499999611</v>
      </c>
      <c r="G207" s="42">
        <v>425</v>
      </c>
      <c r="J207" s="22">
        <f t="shared" si="34"/>
        <v>2150000</v>
      </c>
      <c r="K207" s="25">
        <f t="shared" si="27"/>
        <v>2.2589880999999975E-2</v>
      </c>
      <c r="L207" s="72">
        <f t="shared" si="31"/>
        <v>8094.7073583333249</v>
      </c>
    </row>
    <row r="208" spans="2:12" x14ac:dyDescent="0.25">
      <c r="B208" s="22">
        <f t="shared" si="33"/>
        <v>2200000</v>
      </c>
      <c r="C208" s="5">
        <f t="shared" si="32"/>
        <v>5.768499999999975E-2</v>
      </c>
      <c r="D208" s="74">
        <f t="shared" si="29"/>
        <v>126906.99999999945</v>
      </c>
      <c r="E208" s="75">
        <f t="shared" si="28"/>
        <v>19036.049999999916</v>
      </c>
      <c r="F208" s="75">
        <f t="shared" si="24"/>
        <v>9518.0249999999578</v>
      </c>
      <c r="G208" s="42">
        <v>425</v>
      </c>
      <c r="J208" s="22">
        <f t="shared" si="34"/>
        <v>2200000</v>
      </c>
      <c r="K208" s="25">
        <f t="shared" si="27"/>
        <v>2.2517937999999973E-2</v>
      </c>
      <c r="L208" s="72">
        <f t="shared" si="31"/>
        <v>8256.577266666658</v>
      </c>
    </row>
    <row r="209" spans="2:12" x14ac:dyDescent="0.25">
      <c r="B209" s="22">
        <f t="shared" si="33"/>
        <v>2250000</v>
      </c>
      <c r="C209" s="5">
        <f t="shared" si="32"/>
        <v>5.7584999999999747E-2</v>
      </c>
      <c r="D209" s="74">
        <f t="shared" si="29"/>
        <v>129566.24999999943</v>
      </c>
      <c r="E209" s="75">
        <f t="shared" si="28"/>
        <v>19434.937499999913</v>
      </c>
      <c r="F209" s="75">
        <f t="shared" si="24"/>
        <v>9717.4687499999563</v>
      </c>
      <c r="G209" s="42">
        <v>425</v>
      </c>
      <c r="J209" s="22">
        <f t="shared" si="34"/>
        <v>2250000</v>
      </c>
      <c r="K209" s="25">
        <f t="shared" si="27"/>
        <v>2.2445994999999972E-2</v>
      </c>
      <c r="L209" s="72">
        <f t="shared" si="31"/>
        <v>8417.2481249999892</v>
      </c>
    </row>
    <row r="210" spans="2:12" x14ac:dyDescent="0.25">
      <c r="B210" s="22">
        <f t="shared" si="33"/>
        <v>2300000</v>
      </c>
      <c r="C210" s="5">
        <f t="shared" si="32"/>
        <v>5.7484999999999745E-2</v>
      </c>
      <c r="D210" s="74">
        <f t="shared" si="29"/>
        <v>132215.49999999942</v>
      </c>
      <c r="E210" s="75">
        <f t="shared" si="28"/>
        <v>19832.324999999913</v>
      </c>
      <c r="F210" s="75">
        <f t="shared" si="24"/>
        <v>9916.1624999999567</v>
      </c>
      <c r="G210" s="42">
        <v>425</v>
      </c>
      <c r="J210" s="22">
        <f t="shared" si="34"/>
        <v>2300000</v>
      </c>
      <c r="K210" s="25">
        <f t="shared" si="27"/>
        <v>2.2374051999999971E-2</v>
      </c>
      <c r="L210" s="72">
        <f t="shared" si="31"/>
        <v>8576.719933333321</v>
      </c>
    </row>
    <row r="211" spans="2:12" x14ac:dyDescent="0.25">
      <c r="B211" s="22">
        <f t="shared" si="33"/>
        <v>2350000</v>
      </c>
      <c r="C211" s="5">
        <f t="shared" si="32"/>
        <v>5.7384999999999742E-2</v>
      </c>
      <c r="D211" s="74">
        <f t="shared" si="29"/>
        <v>134854.74999999939</v>
      </c>
      <c r="E211" s="75">
        <f t="shared" si="28"/>
        <v>20228.212499999907</v>
      </c>
      <c r="F211" s="75">
        <f t="shared" si="24"/>
        <v>10114.106249999953</v>
      </c>
      <c r="G211" s="42">
        <v>450</v>
      </c>
      <c r="J211" s="22">
        <f t="shared" si="34"/>
        <v>2350000</v>
      </c>
      <c r="K211" s="25">
        <f t="shared" si="27"/>
        <v>2.2302108999999969E-2</v>
      </c>
      <c r="L211" s="72">
        <f t="shared" si="31"/>
        <v>8734.9926916666536</v>
      </c>
    </row>
    <row r="212" spans="2:12" x14ac:dyDescent="0.25">
      <c r="B212" s="22">
        <f t="shared" si="33"/>
        <v>2400000</v>
      </c>
      <c r="C212" s="5">
        <f t="shared" si="32"/>
        <v>5.7284999999999739E-2</v>
      </c>
      <c r="D212" s="74">
        <f t="shared" si="29"/>
        <v>137483.99999999936</v>
      </c>
      <c r="E212" s="75">
        <f t="shared" si="28"/>
        <v>20622.599999999904</v>
      </c>
      <c r="F212" s="75">
        <f t="shared" si="24"/>
        <v>10311.299999999952</v>
      </c>
      <c r="G212" s="42">
        <v>450</v>
      </c>
      <c r="J212" s="22">
        <f t="shared" si="34"/>
        <v>2400000</v>
      </c>
      <c r="K212" s="25">
        <f t="shared" si="27"/>
        <v>2.2230165999999968E-2</v>
      </c>
      <c r="L212" s="72">
        <f t="shared" si="31"/>
        <v>8892.066399999987</v>
      </c>
    </row>
    <row r="213" spans="2:12" x14ac:dyDescent="0.25">
      <c r="B213" s="22">
        <f t="shared" si="33"/>
        <v>2450000</v>
      </c>
      <c r="C213" s="5">
        <f t="shared" si="32"/>
        <v>5.7184999999999736E-2</v>
      </c>
      <c r="D213" s="74">
        <f t="shared" si="29"/>
        <v>140103.24999999936</v>
      </c>
      <c r="E213" s="75">
        <f t="shared" si="28"/>
        <v>21015.487499999905</v>
      </c>
      <c r="F213" s="75">
        <f t="shared" si="24"/>
        <v>10507.743749999952</v>
      </c>
      <c r="G213" s="42">
        <v>450</v>
      </c>
      <c r="J213" s="22">
        <f t="shared" si="34"/>
        <v>2450000</v>
      </c>
      <c r="K213" s="25">
        <f t="shared" si="27"/>
        <v>2.2158222999999967E-2</v>
      </c>
      <c r="L213" s="72">
        <f t="shared" si="31"/>
        <v>9047.9410583333192</v>
      </c>
    </row>
    <row r="214" spans="2:12" x14ac:dyDescent="0.25">
      <c r="B214" s="22">
        <f t="shared" si="33"/>
        <v>2500000</v>
      </c>
      <c r="C214" s="5">
        <f t="shared" si="32"/>
        <v>5.7084999999999733E-2</v>
      </c>
      <c r="D214" s="74">
        <f t="shared" si="29"/>
        <v>142712.49999999933</v>
      </c>
      <c r="E214" s="75">
        <f t="shared" si="28"/>
        <v>21406.874999999898</v>
      </c>
      <c r="F214" s="75">
        <f t="shared" si="24"/>
        <v>10703.437499999949</v>
      </c>
      <c r="G214" s="42">
        <v>475</v>
      </c>
      <c r="J214" s="22">
        <f t="shared" si="34"/>
        <v>2500000</v>
      </c>
      <c r="K214" s="25">
        <f t="shared" si="27"/>
        <v>2.2086279999999965E-2</v>
      </c>
      <c r="L214" s="72">
        <f t="shared" si="31"/>
        <v>9202.6166666666522</v>
      </c>
    </row>
    <row r="215" spans="2:12" x14ac:dyDescent="0.25">
      <c r="B215" s="22">
        <f t="shared" si="33"/>
        <v>2550000</v>
      </c>
      <c r="C215" s="5">
        <f t="shared" si="32"/>
        <v>5.698499999999973E-2</v>
      </c>
      <c r="D215" s="74">
        <f t="shared" si="29"/>
        <v>145311.7499999993</v>
      </c>
      <c r="E215" s="75">
        <f t="shared" si="28"/>
        <v>21796.762499999895</v>
      </c>
      <c r="F215" s="75">
        <f t="shared" si="24"/>
        <v>10898.381249999948</v>
      </c>
      <c r="G215" s="42">
        <v>475</v>
      </c>
      <c r="J215" s="22">
        <f t="shared" si="34"/>
        <v>2550000</v>
      </c>
      <c r="K215" s="25">
        <f t="shared" si="27"/>
        <v>2.2014336999999964E-2</v>
      </c>
      <c r="L215" s="72">
        <f t="shared" si="31"/>
        <v>9356.0932249999842</v>
      </c>
    </row>
    <row r="216" spans="2:12" x14ac:dyDescent="0.25">
      <c r="B216" s="22">
        <f t="shared" si="33"/>
        <v>2600000</v>
      </c>
      <c r="C216" s="5">
        <f t="shared" si="32"/>
        <v>5.6884999999999727E-2</v>
      </c>
      <c r="D216" s="74">
        <f t="shared" si="29"/>
        <v>147900.9999999993</v>
      </c>
      <c r="E216" s="75">
        <f t="shared" si="28"/>
        <v>22185.149999999896</v>
      </c>
      <c r="F216" s="75">
        <f t="shared" si="24"/>
        <v>11092.574999999948</v>
      </c>
      <c r="G216" s="42">
        <v>475</v>
      </c>
      <c r="J216" s="22">
        <f t="shared" si="34"/>
        <v>2600000</v>
      </c>
      <c r="K216" s="25">
        <f t="shared" si="27"/>
        <v>2.1942393999999962E-2</v>
      </c>
      <c r="L216" s="72">
        <f t="shared" si="31"/>
        <v>9508.3707333333168</v>
      </c>
    </row>
    <row r="217" spans="2:12" x14ac:dyDescent="0.25">
      <c r="B217" s="22">
        <f t="shared" si="33"/>
        <v>2650000</v>
      </c>
      <c r="C217" s="5">
        <f t="shared" si="32"/>
        <v>5.6784999999999725E-2</v>
      </c>
      <c r="D217" s="74">
        <f t="shared" si="29"/>
        <v>150480.24999999927</v>
      </c>
      <c r="E217" s="75">
        <f t="shared" si="28"/>
        <v>22572.037499999889</v>
      </c>
      <c r="F217" s="75">
        <f t="shared" si="24"/>
        <v>11286.018749999945</v>
      </c>
      <c r="G217" s="42">
        <v>500</v>
      </c>
      <c r="J217" s="22">
        <f t="shared" si="34"/>
        <v>2650000</v>
      </c>
      <c r="K217" s="25">
        <f t="shared" si="27"/>
        <v>2.1870450999999961E-2</v>
      </c>
      <c r="L217" s="72">
        <f t="shared" si="31"/>
        <v>9659.4491916666502</v>
      </c>
    </row>
    <row r="218" spans="2:12" x14ac:dyDescent="0.25">
      <c r="B218" s="22">
        <f t="shared" si="33"/>
        <v>2700000</v>
      </c>
      <c r="C218" s="5">
        <f t="shared" si="32"/>
        <v>5.6684999999999722E-2</v>
      </c>
      <c r="D218" s="74">
        <f t="shared" si="29"/>
        <v>153049.49999999924</v>
      </c>
      <c r="E218" s="75">
        <f t="shared" si="28"/>
        <v>22957.424999999886</v>
      </c>
      <c r="F218" s="75">
        <f t="shared" si="24"/>
        <v>11478.712499999943</v>
      </c>
      <c r="G218" s="42">
        <v>500</v>
      </c>
      <c r="J218" s="22">
        <f t="shared" si="34"/>
        <v>2700000</v>
      </c>
      <c r="K218" s="25">
        <f t="shared" si="27"/>
        <v>2.179850799999996E-2</v>
      </c>
      <c r="L218" s="72">
        <f t="shared" si="31"/>
        <v>9809.3285999999807</v>
      </c>
    </row>
    <row r="219" spans="2:12" x14ac:dyDescent="0.25">
      <c r="B219" s="22">
        <f t="shared" si="33"/>
        <v>2750000</v>
      </c>
      <c r="C219" s="5">
        <f t="shared" si="32"/>
        <v>5.6584999999999719E-2</v>
      </c>
      <c r="D219" s="74">
        <f t="shared" si="29"/>
        <v>155608.74999999921</v>
      </c>
      <c r="E219" s="75">
        <f t="shared" si="28"/>
        <v>23341.31249999988</v>
      </c>
      <c r="F219" s="75">
        <f t="shared" si="24"/>
        <v>11670.65624999994</v>
      </c>
      <c r="G219" s="42">
        <v>525</v>
      </c>
      <c r="J219" s="22">
        <f t="shared" si="34"/>
        <v>2750000</v>
      </c>
      <c r="K219" s="25">
        <f t="shared" si="27"/>
        <v>2.1726564999999958E-2</v>
      </c>
      <c r="L219" s="72">
        <f t="shared" si="31"/>
        <v>9958.0089583333138</v>
      </c>
    </row>
    <row r="220" spans="2:12" x14ac:dyDescent="0.25">
      <c r="B220" s="22">
        <f t="shared" si="33"/>
        <v>2800000</v>
      </c>
      <c r="C220" s="5">
        <f t="shared" si="32"/>
        <v>5.6484999999999716E-2</v>
      </c>
      <c r="D220" s="74">
        <f t="shared" si="29"/>
        <v>158157.99999999921</v>
      </c>
      <c r="E220" s="75">
        <f t="shared" si="28"/>
        <v>23723.699999999881</v>
      </c>
      <c r="F220" s="75">
        <f t="shared" si="24"/>
        <v>11861.84999999994</v>
      </c>
      <c r="G220" s="42">
        <v>525</v>
      </c>
      <c r="J220" s="22">
        <f t="shared" si="34"/>
        <v>2800000</v>
      </c>
      <c r="K220" s="25">
        <f t="shared" si="27"/>
        <v>2.1654621999999957E-2</v>
      </c>
      <c r="L220" s="72">
        <f t="shared" si="31"/>
        <v>10105.490266666648</v>
      </c>
    </row>
    <row r="221" spans="2:12" x14ac:dyDescent="0.25">
      <c r="B221" s="22">
        <f t="shared" si="33"/>
        <v>2850000</v>
      </c>
      <c r="C221" s="5">
        <f t="shared" si="32"/>
        <v>5.6384999999999713E-2</v>
      </c>
      <c r="D221" s="74">
        <f t="shared" si="29"/>
        <v>160697.24999999919</v>
      </c>
      <c r="E221" s="75">
        <f t="shared" si="28"/>
        <v>24104.587499999878</v>
      </c>
      <c r="F221" s="75">
        <f t="shared" si="24"/>
        <v>12052.293749999939</v>
      </c>
      <c r="G221" s="42">
        <v>525</v>
      </c>
      <c r="J221" s="22">
        <f t="shared" si="34"/>
        <v>2850000</v>
      </c>
      <c r="K221" s="25">
        <f t="shared" si="27"/>
        <v>2.1582678999999955E-2</v>
      </c>
      <c r="L221" s="72">
        <f t="shared" si="31"/>
        <v>10251.772524999978</v>
      </c>
    </row>
    <row r="222" spans="2:12" x14ac:dyDescent="0.25">
      <c r="B222" s="22">
        <f t="shared" si="33"/>
        <v>2900000</v>
      </c>
      <c r="C222" s="5">
        <f t="shared" si="32"/>
        <v>5.628499999999971E-2</v>
      </c>
      <c r="D222" s="74">
        <f t="shared" si="29"/>
        <v>163226.49999999916</v>
      </c>
      <c r="E222" s="75">
        <f t="shared" si="28"/>
        <v>24483.974999999871</v>
      </c>
      <c r="F222" s="75">
        <f t="shared" ref="F222:F243" si="35">0.075*D222</f>
        <v>12241.987499999936</v>
      </c>
      <c r="G222" s="42">
        <v>550</v>
      </c>
      <c r="J222" s="22">
        <f t="shared" si="34"/>
        <v>2900000</v>
      </c>
      <c r="K222" s="25">
        <f t="shared" si="27"/>
        <v>2.1510735999999954E-2</v>
      </c>
      <c r="L222" s="72">
        <f t="shared" si="31"/>
        <v>10396.85573333331</v>
      </c>
    </row>
    <row r="223" spans="2:12" x14ac:dyDescent="0.25">
      <c r="B223" s="22">
        <f t="shared" si="33"/>
        <v>2950000</v>
      </c>
      <c r="C223" s="5">
        <f t="shared" si="32"/>
        <v>5.6184999999999707E-2</v>
      </c>
      <c r="D223" s="74">
        <f t="shared" si="29"/>
        <v>165745.74999999913</v>
      </c>
      <c r="E223" s="75">
        <f t="shared" si="28"/>
        <v>24861.862499999868</v>
      </c>
      <c r="F223" s="75">
        <f t="shared" si="35"/>
        <v>12430.931249999934</v>
      </c>
      <c r="G223" s="42">
        <v>550</v>
      </c>
      <c r="J223" s="22">
        <f t="shared" si="34"/>
        <v>2950000</v>
      </c>
      <c r="K223" s="25">
        <f t="shared" si="27"/>
        <v>2.1438792999999953E-2</v>
      </c>
      <c r="L223" s="72">
        <f t="shared" si="31"/>
        <v>10540.739891666644</v>
      </c>
    </row>
    <row r="224" spans="2:12" x14ac:dyDescent="0.25">
      <c r="B224" s="22">
        <f t="shared" si="33"/>
        <v>3000000</v>
      </c>
      <c r="C224" s="5">
        <f t="shared" si="32"/>
        <v>5.6084999999999705E-2</v>
      </c>
      <c r="D224" s="74">
        <f t="shared" si="29"/>
        <v>168254.99999999913</v>
      </c>
      <c r="E224" s="75">
        <f t="shared" si="28"/>
        <v>25238.249999999869</v>
      </c>
      <c r="F224" s="75">
        <f t="shared" si="35"/>
        <v>12619.124999999935</v>
      </c>
      <c r="G224" s="42">
        <v>575</v>
      </c>
      <c r="J224" s="22">
        <f t="shared" si="34"/>
        <v>3000000</v>
      </c>
      <c r="K224" s="25">
        <f t="shared" si="27"/>
        <v>2.1366849999999951E-2</v>
      </c>
      <c r="L224" s="72">
        <f t="shared" si="31"/>
        <v>10683.424999999976</v>
      </c>
    </row>
    <row r="225" spans="2:12" x14ac:dyDescent="0.25">
      <c r="B225" s="22">
        <f t="shared" si="33"/>
        <v>3050000</v>
      </c>
      <c r="C225" s="5">
        <f t="shared" si="32"/>
        <v>5.5984999999999702E-2</v>
      </c>
      <c r="D225" s="74">
        <f t="shared" si="29"/>
        <v>170754.2499999991</v>
      </c>
      <c r="E225" s="75">
        <f t="shared" si="28"/>
        <v>25613.137499999862</v>
      </c>
      <c r="F225" s="75">
        <f t="shared" si="35"/>
        <v>12806.568749999931</v>
      </c>
      <c r="G225" s="42">
        <v>575</v>
      </c>
      <c r="J225" s="22">
        <f t="shared" si="34"/>
        <v>3050000</v>
      </c>
      <c r="K225" s="25">
        <f t="shared" si="27"/>
        <v>2.129490699999995E-2</v>
      </c>
      <c r="L225" s="72">
        <f t="shared" si="31"/>
        <v>10824.911058333308</v>
      </c>
    </row>
    <row r="226" spans="2:12" x14ac:dyDescent="0.25">
      <c r="B226" s="22">
        <f t="shared" si="33"/>
        <v>3100000</v>
      </c>
      <c r="C226" s="5">
        <f t="shared" si="32"/>
        <v>5.5884999999999699E-2</v>
      </c>
      <c r="D226" s="74">
        <f t="shared" si="29"/>
        <v>173243.49999999907</v>
      </c>
      <c r="E226" s="75">
        <f t="shared" si="28"/>
        <v>25986.52499999986</v>
      </c>
      <c r="F226" s="75">
        <f t="shared" si="35"/>
        <v>12993.26249999993</v>
      </c>
      <c r="G226" s="42">
        <v>575</v>
      </c>
      <c r="J226" s="22">
        <f t="shared" si="34"/>
        <v>3100000</v>
      </c>
      <c r="K226" s="25">
        <f t="shared" si="27"/>
        <v>2.1222963999999948E-2</v>
      </c>
      <c r="L226" s="72">
        <f t="shared" si="31"/>
        <v>10965.19806666664</v>
      </c>
    </row>
    <row r="227" spans="2:12" x14ac:dyDescent="0.25">
      <c r="B227" s="22">
        <f t="shared" si="33"/>
        <v>3150000</v>
      </c>
      <c r="C227" s="5">
        <f t="shared" si="32"/>
        <v>5.5784999999999696E-2</v>
      </c>
      <c r="D227" s="74">
        <f t="shared" si="29"/>
        <v>175722.74999999904</v>
      </c>
      <c r="E227" s="75">
        <f t="shared" si="28"/>
        <v>26358.412499999857</v>
      </c>
      <c r="F227" s="75">
        <f t="shared" si="35"/>
        <v>13179.206249999928</v>
      </c>
      <c r="G227" s="42">
        <v>600</v>
      </c>
      <c r="J227" s="22">
        <f t="shared" si="34"/>
        <v>3150000</v>
      </c>
      <c r="K227" s="25">
        <f t="shared" si="27"/>
        <v>2.1151020999999947E-2</v>
      </c>
      <c r="L227" s="72">
        <f t="shared" si="31"/>
        <v>11104.286024999972</v>
      </c>
    </row>
    <row r="228" spans="2:12" x14ac:dyDescent="0.25">
      <c r="B228" s="22">
        <f t="shared" si="33"/>
        <v>3200000</v>
      </c>
      <c r="C228" s="5">
        <f t="shared" si="32"/>
        <v>5.5684999999999693E-2</v>
      </c>
      <c r="D228" s="74">
        <f t="shared" si="29"/>
        <v>178191.99999999901</v>
      </c>
      <c r="E228" s="75">
        <f t="shared" si="28"/>
        <v>26728.79999999985</v>
      </c>
      <c r="F228" s="75">
        <f t="shared" si="35"/>
        <v>13364.399999999925</v>
      </c>
      <c r="G228" s="42">
        <v>600</v>
      </c>
      <c r="J228" s="22">
        <f t="shared" si="34"/>
        <v>3200000</v>
      </c>
      <c r="K228" s="25">
        <f t="shared" si="27"/>
        <v>2.1079077999999946E-2</v>
      </c>
      <c r="L228" s="72">
        <f t="shared" si="31"/>
        <v>11242.174933333305</v>
      </c>
    </row>
    <row r="229" spans="2:12" x14ac:dyDescent="0.25">
      <c r="B229" s="22">
        <f t="shared" si="33"/>
        <v>3250000</v>
      </c>
      <c r="C229" s="5">
        <f t="shared" si="32"/>
        <v>5.558499999999969E-2</v>
      </c>
      <c r="D229" s="74">
        <f t="shared" si="29"/>
        <v>180651.24999999898</v>
      </c>
      <c r="E229" s="75">
        <f t="shared" si="28"/>
        <v>27097.687499999847</v>
      </c>
      <c r="F229" s="75">
        <f t="shared" si="35"/>
        <v>13548.843749999924</v>
      </c>
      <c r="G229" s="42">
        <v>625</v>
      </c>
      <c r="J229" s="22">
        <f t="shared" si="34"/>
        <v>3250000</v>
      </c>
      <c r="K229" s="25">
        <f t="shared" si="27"/>
        <v>2.1007134999999944E-2</v>
      </c>
      <c r="L229" s="72">
        <f t="shared" si="31"/>
        <v>11378.864791666636</v>
      </c>
    </row>
    <row r="230" spans="2:12" x14ac:dyDescent="0.25">
      <c r="B230" s="22">
        <f t="shared" si="33"/>
        <v>3300000</v>
      </c>
      <c r="C230" s="5">
        <f t="shared" si="32"/>
        <v>5.5484999999999687E-2</v>
      </c>
      <c r="D230" s="74">
        <f t="shared" si="29"/>
        <v>183100.49999999898</v>
      </c>
      <c r="E230" s="75">
        <f t="shared" si="28"/>
        <v>27465.074999999848</v>
      </c>
      <c r="F230" s="75">
        <f t="shared" si="35"/>
        <v>13732.537499999924</v>
      </c>
      <c r="G230" s="42">
        <v>625</v>
      </c>
      <c r="J230" s="22">
        <f t="shared" si="34"/>
        <v>3300000</v>
      </c>
      <c r="K230" s="25">
        <f t="shared" si="27"/>
        <v>2.0935191999999943E-2</v>
      </c>
      <c r="L230" s="72">
        <f t="shared" si="31"/>
        <v>11514.355599999968</v>
      </c>
    </row>
    <row r="231" spans="2:12" x14ac:dyDescent="0.25">
      <c r="B231" s="22">
        <f t="shared" si="33"/>
        <v>3350000</v>
      </c>
      <c r="C231" s="5">
        <f t="shared" si="32"/>
        <v>5.5384999999999684E-2</v>
      </c>
      <c r="D231" s="74">
        <f t="shared" si="29"/>
        <v>185539.74999999895</v>
      </c>
      <c r="E231" s="75">
        <f t="shared" si="28"/>
        <v>27830.962499999841</v>
      </c>
      <c r="F231" s="75">
        <f t="shared" si="35"/>
        <v>13915.481249999921</v>
      </c>
      <c r="G231" s="42">
        <v>650</v>
      </c>
      <c r="J231" s="22">
        <f t="shared" si="34"/>
        <v>3350000</v>
      </c>
      <c r="K231" s="25">
        <f t="shared" si="27"/>
        <v>2.0863248999999941E-2</v>
      </c>
      <c r="L231" s="72">
        <f t="shared" si="31"/>
        <v>11648.647358333301</v>
      </c>
    </row>
    <row r="232" spans="2:12" x14ac:dyDescent="0.25">
      <c r="B232" s="22">
        <f t="shared" si="33"/>
        <v>3400000</v>
      </c>
      <c r="C232" s="5">
        <f t="shared" si="32"/>
        <v>5.5284999999999682E-2</v>
      </c>
      <c r="D232" s="74">
        <f t="shared" si="29"/>
        <v>187968.99999999892</v>
      </c>
      <c r="E232" s="75">
        <f t="shared" si="28"/>
        <v>28195.349999999838</v>
      </c>
      <c r="F232" s="75">
        <f t="shared" si="35"/>
        <v>14097.674999999919</v>
      </c>
      <c r="G232" s="42">
        <v>650</v>
      </c>
      <c r="J232" s="22">
        <f t="shared" si="34"/>
        <v>3400000</v>
      </c>
      <c r="K232" s="25">
        <f t="shared" si="27"/>
        <v>2.079130599999994E-2</v>
      </c>
      <c r="L232" s="72">
        <f t="shared" si="31"/>
        <v>11781.740066666634</v>
      </c>
    </row>
    <row r="233" spans="2:12" x14ac:dyDescent="0.25">
      <c r="B233" s="22">
        <f t="shared" si="33"/>
        <v>3450000</v>
      </c>
      <c r="C233" s="5">
        <f t="shared" si="32"/>
        <v>5.5184999999999679E-2</v>
      </c>
      <c r="D233" s="74">
        <f t="shared" si="29"/>
        <v>190388.24999999889</v>
      </c>
      <c r="E233" s="75">
        <f t="shared" si="28"/>
        <v>28558.237499999832</v>
      </c>
      <c r="F233" s="75">
        <f t="shared" si="35"/>
        <v>14279.118749999916</v>
      </c>
      <c r="G233" s="42">
        <v>675</v>
      </c>
      <c r="J233" s="22">
        <f t="shared" si="34"/>
        <v>3450000</v>
      </c>
      <c r="K233" s="25">
        <f t="shared" si="27"/>
        <v>2.0719362999999939E-2</v>
      </c>
      <c r="L233" s="72">
        <f t="shared" si="31"/>
        <v>11913.633724999965</v>
      </c>
    </row>
    <row r="234" spans="2:12" x14ac:dyDescent="0.25">
      <c r="B234" s="22">
        <f t="shared" si="33"/>
        <v>3500000</v>
      </c>
      <c r="C234" s="5">
        <f t="shared" si="32"/>
        <v>5.5084999999999676E-2</v>
      </c>
      <c r="D234" s="74">
        <f t="shared" si="29"/>
        <v>192797.49999999886</v>
      </c>
      <c r="E234" s="75">
        <f t="shared" si="28"/>
        <v>28919.624999999829</v>
      </c>
      <c r="F234" s="75">
        <f t="shared" si="35"/>
        <v>14459.812499999915</v>
      </c>
      <c r="G234" s="42">
        <v>675</v>
      </c>
      <c r="J234" s="22">
        <f t="shared" si="34"/>
        <v>3500000</v>
      </c>
      <c r="K234" s="25">
        <f t="shared" ref="K234:K242" si="36">K233-0.000071943</f>
        <v>2.0647419999999937E-2</v>
      </c>
      <c r="L234" s="72">
        <f t="shared" si="31"/>
        <v>12044.328333333297</v>
      </c>
    </row>
    <row r="235" spans="2:12" x14ac:dyDescent="0.25">
      <c r="B235" s="22">
        <f t="shared" si="33"/>
        <v>3550000</v>
      </c>
      <c r="C235" s="5">
        <f t="shared" si="32"/>
        <v>5.4984999999999673E-2</v>
      </c>
      <c r="D235" s="74">
        <f t="shared" si="29"/>
        <v>195196.74999999884</v>
      </c>
      <c r="E235" s="75">
        <f t="shared" si="28"/>
        <v>29279.512499999826</v>
      </c>
      <c r="F235" s="75">
        <f t="shared" si="35"/>
        <v>14639.756249999913</v>
      </c>
      <c r="G235" s="42">
        <v>700</v>
      </c>
      <c r="J235" s="22">
        <f t="shared" si="34"/>
        <v>3550000</v>
      </c>
      <c r="K235" s="25">
        <f t="shared" si="36"/>
        <v>2.0575476999999936E-2</v>
      </c>
      <c r="L235" s="72">
        <f t="shared" si="31"/>
        <v>12173.823891666629</v>
      </c>
    </row>
    <row r="236" spans="2:12" x14ac:dyDescent="0.25">
      <c r="B236" s="22">
        <f t="shared" si="33"/>
        <v>3600000</v>
      </c>
      <c r="C236" s="5">
        <f t="shared" si="32"/>
        <v>5.488499999999967E-2</v>
      </c>
      <c r="D236" s="74">
        <f t="shared" si="29"/>
        <v>197585.99999999881</v>
      </c>
      <c r="E236" s="75">
        <f t="shared" si="28"/>
        <v>29637.89999999982</v>
      </c>
      <c r="F236" s="75">
        <f t="shared" si="35"/>
        <v>14818.94999999991</v>
      </c>
      <c r="G236" s="42">
        <v>700</v>
      </c>
      <c r="J236" s="22">
        <f t="shared" si="34"/>
        <v>3600000</v>
      </c>
      <c r="K236" s="25">
        <f t="shared" si="36"/>
        <v>2.0503533999999934E-2</v>
      </c>
      <c r="L236" s="72">
        <f t="shared" si="31"/>
        <v>12302.120399999962</v>
      </c>
    </row>
    <row r="237" spans="2:12" x14ac:dyDescent="0.25">
      <c r="B237" s="22">
        <f t="shared" si="33"/>
        <v>3650000</v>
      </c>
      <c r="C237" s="5">
        <f t="shared" si="32"/>
        <v>5.4784999999999667E-2</v>
      </c>
      <c r="D237" s="74">
        <f t="shared" si="29"/>
        <v>199965.24999999878</v>
      </c>
      <c r="E237" s="75">
        <f t="shared" si="28"/>
        <v>29994.787499999817</v>
      </c>
      <c r="F237" s="75">
        <f t="shared" si="35"/>
        <v>14997.393749999908</v>
      </c>
      <c r="G237" s="42">
        <f t="shared" ref="G237" si="37">(B237*0.07)/365</f>
        <v>700.00000000000011</v>
      </c>
      <c r="J237" s="22">
        <f t="shared" si="34"/>
        <v>3650000</v>
      </c>
      <c r="K237" s="25">
        <f t="shared" si="36"/>
        <v>2.0431590999999933E-2</v>
      </c>
      <c r="L237" s="72">
        <f t="shared" si="31"/>
        <v>12429.217858333293</v>
      </c>
    </row>
    <row r="238" spans="2:12" x14ac:dyDescent="0.25">
      <c r="B238" s="22">
        <f t="shared" si="33"/>
        <v>3700000</v>
      </c>
      <c r="C238" s="5">
        <f t="shared" si="32"/>
        <v>5.4684999999999664E-2</v>
      </c>
      <c r="D238" s="74">
        <f t="shared" si="29"/>
        <v>202334.49999999875</v>
      </c>
      <c r="E238" s="75">
        <f t="shared" si="28"/>
        <v>30350.17499999981</v>
      </c>
      <c r="F238" s="75">
        <f t="shared" si="35"/>
        <v>15175.087499999905</v>
      </c>
      <c r="G238" s="42">
        <v>725</v>
      </c>
      <c r="J238" s="22">
        <f t="shared" si="34"/>
        <v>3700000</v>
      </c>
      <c r="K238" s="25">
        <f t="shared" si="36"/>
        <v>2.0359647999999932E-2</v>
      </c>
      <c r="L238" s="72">
        <f t="shared" si="31"/>
        <v>12555.116266666626</v>
      </c>
    </row>
    <row r="239" spans="2:12" x14ac:dyDescent="0.25">
      <c r="B239" s="22">
        <f t="shared" si="33"/>
        <v>3750000</v>
      </c>
      <c r="C239" s="5">
        <f t="shared" si="32"/>
        <v>5.4584999999999662E-2</v>
      </c>
      <c r="D239" s="74">
        <f t="shared" si="29"/>
        <v>204693.74999999872</v>
      </c>
      <c r="E239" s="75">
        <f t="shared" si="28"/>
        <v>30704.062499999807</v>
      </c>
      <c r="F239" s="75">
        <f t="shared" si="35"/>
        <v>15352.031249999904</v>
      </c>
      <c r="G239" s="42">
        <v>725</v>
      </c>
      <c r="J239" s="22">
        <f t="shared" si="34"/>
        <v>3750000</v>
      </c>
      <c r="K239" s="25">
        <f t="shared" si="36"/>
        <v>2.028770499999993E-2</v>
      </c>
      <c r="L239" s="72">
        <f t="shared" si="31"/>
        <v>12679.815624999957</v>
      </c>
    </row>
    <row r="240" spans="2:12" x14ac:dyDescent="0.25">
      <c r="B240" s="22">
        <f t="shared" si="33"/>
        <v>3800000</v>
      </c>
      <c r="C240" s="5">
        <f t="shared" si="32"/>
        <v>5.4484999999999659E-2</v>
      </c>
      <c r="D240" s="74">
        <f t="shared" si="29"/>
        <v>207042.99999999869</v>
      </c>
      <c r="E240" s="75">
        <f t="shared" si="28"/>
        <v>31056.449999999801</v>
      </c>
      <c r="F240" s="75">
        <f t="shared" si="35"/>
        <v>15528.2249999999</v>
      </c>
      <c r="G240" s="42">
        <v>725</v>
      </c>
      <c r="J240" s="22">
        <f t="shared" si="34"/>
        <v>3800000</v>
      </c>
      <c r="K240" s="25">
        <f t="shared" si="36"/>
        <v>2.0215761999999929E-2</v>
      </c>
      <c r="L240" s="72">
        <f t="shared" si="31"/>
        <v>12803.315933333288</v>
      </c>
    </row>
    <row r="241" spans="2:12" x14ac:dyDescent="0.25">
      <c r="B241" s="22">
        <f t="shared" si="33"/>
        <v>3850000</v>
      </c>
      <c r="C241" s="5">
        <f t="shared" si="32"/>
        <v>5.4384999999999656E-2</v>
      </c>
      <c r="D241" s="74">
        <f t="shared" si="29"/>
        <v>209382.24999999866</v>
      </c>
      <c r="E241" s="75">
        <f t="shared" si="28"/>
        <v>31407.337499999798</v>
      </c>
      <c r="F241" s="75">
        <f t="shared" si="35"/>
        <v>15703.668749999899</v>
      </c>
      <c r="G241" s="42">
        <v>750</v>
      </c>
      <c r="J241" s="22">
        <f t="shared" si="34"/>
        <v>3850000</v>
      </c>
      <c r="K241" s="25">
        <f t="shared" si="36"/>
        <v>2.0143818999999927E-2</v>
      </c>
      <c r="L241" s="72">
        <f t="shared" si="31"/>
        <v>12925.617191666621</v>
      </c>
    </row>
    <row r="242" spans="2:12" x14ac:dyDescent="0.25">
      <c r="B242" s="22">
        <f t="shared" si="33"/>
        <v>3900000</v>
      </c>
      <c r="C242" s="5">
        <f t="shared" si="32"/>
        <v>5.4284999999999653E-2</v>
      </c>
      <c r="D242" s="74">
        <f t="shared" si="29"/>
        <v>211711.49999999863</v>
      </c>
      <c r="E242" s="75">
        <f t="shared" si="28"/>
        <v>31756.724999999795</v>
      </c>
      <c r="F242" s="75">
        <f t="shared" si="35"/>
        <v>15878.362499999897</v>
      </c>
      <c r="G242" s="42">
        <v>750</v>
      </c>
      <c r="J242" s="22">
        <f t="shared" si="34"/>
        <v>3900000</v>
      </c>
      <c r="K242" s="25">
        <f t="shared" si="36"/>
        <v>2.0071875999999926E-2</v>
      </c>
      <c r="L242" s="72">
        <f t="shared" si="31"/>
        <v>13046.719399999951</v>
      </c>
    </row>
    <row r="243" spans="2:12" ht="15.75" thickBot="1" x14ac:dyDescent="0.3">
      <c r="B243" s="22">
        <f t="shared" si="33"/>
        <v>3950000</v>
      </c>
      <c r="C243" s="5">
        <f t="shared" si="32"/>
        <v>5.418499999999965E-2</v>
      </c>
      <c r="D243" s="74">
        <f t="shared" si="29"/>
        <v>214030.74999999863</v>
      </c>
      <c r="E243" s="75">
        <f t="shared" si="28"/>
        <v>32104.612499999792</v>
      </c>
      <c r="F243" s="75">
        <f t="shared" si="35"/>
        <v>16052.306249999896</v>
      </c>
      <c r="G243" s="42">
        <v>750</v>
      </c>
      <c r="J243" s="27">
        <f>J242+50000</f>
        <v>3950000</v>
      </c>
      <c r="K243" s="28">
        <f>K242-0.000071943</f>
        <v>1.9999932999999925E-2</v>
      </c>
      <c r="L243" s="73">
        <f>K243*J243/6</f>
        <v>13166.622558333283</v>
      </c>
    </row>
    <row r="244" spans="2:12" ht="29.25" customHeight="1" thickTop="1" x14ac:dyDescent="0.25">
      <c r="B244" s="148" t="s">
        <v>102</v>
      </c>
      <c r="C244" s="149"/>
      <c r="D244" s="149"/>
      <c r="E244" s="149"/>
      <c r="F244" s="149"/>
      <c r="G244" s="150"/>
      <c r="J244" s="151" t="s">
        <v>103</v>
      </c>
      <c r="K244" s="152"/>
      <c r="L244" s="153"/>
    </row>
    <row r="245" spans="2:12" ht="30" customHeight="1" thickBot="1" x14ac:dyDescent="0.3">
      <c r="B245" s="148" t="s">
        <v>81</v>
      </c>
      <c r="C245" s="157"/>
      <c r="D245" s="157"/>
      <c r="E245" s="157"/>
      <c r="F245" s="157"/>
      <c r="G245" s="150"/>
      <c r="J245" s="154"/>
      <c r="K245" s="155"/>
      <c r="L245" s="156"/>
    </row>
    <row r="246" spans="2:12" ht="15" customHeight="1" thickTop="1" x14ac:dyDescent="0.25">
      <c r="B246" s="158" t="s">
        <v>82</v>
      </c>
      <c r="C246" s="159"/>
      <c r="D246" s="159"/>
      <c r="E246" s="159"/>
      <c r="F246" s="159"/>
      <c r="G246" s="160"/>
      <c r="J246" s="164" t="s">
        <v>62</v>
      </c>
      <c r="K246" s="152"/>
      <c r="L246" s="153"/>
    </row>
    <row r="247" spans="2:12" ht="23.25" customHeight="1" thickBot="1" x14ac:dyDescent="0.3">
      <c r="B247" s="161"/>
      <c r="C247" s="162"/>
      <c r="D247" s="162"/>
      <c r="E247" s="162"/>
      <c r="F247" s="162"/>
      <c r="G247" s="163"/>
      <c r="J247" s="154"/>
      <c r="K247" s="155"/>
      <c r="L247" s="156"/>
    </row>
    <row r="248" spans="2:12" ht="16.5" customHeight="1" thickTop="1" thickBot="1" x14ac:dyDescent="0.3">
      <c r="J248" s="154"/>
      <c r="K248" s="155"/>
      <c r="L248" s="156"/>
    </row>
    <row r="249" spans="2:12" ht="15.75" thickTop="1" x14ac:dyDescent="0.25">
      <c r="B249" s="55" t="s">
        <v>21</v>
      </c>
      <c r="C249" s="165" t="s">
        <v>22</v>
      </c>
      <c r="D249" s="166"/>
      <c r="E249" s="166"/>
      <c r="F249" s="166"/>
      <c r="G249" s="166"/>
      <c r="H249" s="167"/>
      <c r="I249" s="56"/>
      <c r="J249" s="154"/>
      <c r="K249" s="155"/>
      <c r="L249" s="156"/>
    </row>
    <row r="250" spans="2:12" ht="18.75" x14ac:dyDescent="0.3">
      <c r="B250" s="168" t="s">
        <v>23</v>
      </c>
      <c r="C250" s="169"/>
      <c r="D250" s="169"/>
      <c r="E250" s="169"/>
      <c r="F250" s="169"/>
      <c r="G250" s="169"/>
      <c r="H250" s="170"/>
      <c r="I250" s="57"/>
      <c r="J250" s="154"/>
      <c r="K250" s="155"/>
      <c r="L250" s="156"/>
    </row>
    <row r="251" spans="2:12" ht="41.25" customHeight="1" thickBot="1" x14ac:dyDescent="0.3">
      <c r="B251" s="58" t="s">
        <v>24</v>
      </c>
      <c r="C251" s="136" t="s">
        <v>83</v>
      </c>
      <c r="D251" s="157"/>
      <c r="E251" s="157"/>
      <c r="F251" s="157"/>
      <c r="G251" s="157"/>
      <c r="H251" s="171"/>
      <c r="I251" s="17"/>
      <c r="J251" s="154"/>
      <c r="K251" s="155"/>
      <c r="L251" s="156"/>
    </row>
    <row r="252" spans="2:12" ht="38.25" customHeight="1" thickTop="1" thickBot="1" x14ac:dyDescent="0.3">
      <c r="B252" s="58" t="s">
        <v>25</v>
      </c>
      <c r="C252" s="136" t="s">
        <v>84</v>
      </c>
      <c r="D252" s="137"/>
      <c r="E252" s="137"/>
      <c r="F252" s="137"/>
      <c r="G252" s="137"/>
      <c r="H252" s="138"/>
      <c r="I252" s="17"/>
      <c r="J252" s="172" t="s">
        <v>104</v>
      </c>
      <c r="K252" s="173"/>
      <c r="L252" s="174"/>
    </row>
    <row r="253" spans="2:12" ht="39" customHeight="1" thickTop="1" thickBot="1" x14ac:dyDescent="0.3">
      <c r="B253" s="58" t="s">
        <v>26</v>
      </c>
      <c r="C253" s="136" t="s">
        <v>85</v>
      </c>
      <c r="D253" s="137"/>
      <c r="E253" s="137"/>
      <c r="F253" s="137"/>
      <c r="G253" s="137"/>
      <c r="H253" s="138"/>
      <c r="I253" s="17"/>
      <c r="J253" s="142" t="s">
        <v>63</v>
      </c>
      <c r="K253" s="175"/>
      <c r="L253" s="176"/>
    </row>
    <row r="254" spans="2:12" ht="39.75" customHeight="1" thickTop="1" x14ac:dyDescent="0.25">
      <c r="B254" s="58" t="s">
        <v>27</v>
      </c>
      <c r="C254" s="136" t="s">
        <v>86</v>
      </c>
      <c r="D254" s="137"/>
      <c r="E254" s="137"/>
      <c r="F254" s="137"/>
      <c r="G254" s="137"/>
      <c r="H254" s="138"/>
      <c r="I254" s="17"/>
      <c r="J254" s="59" t="s">
        <v>64</v>
      </c>
      <c r="K254" s="60"/>
      <c r="L254" s="61" t="s">
        <v>69</v>
      </c>
    </row>
    <row r="255" spans="2:12" ht="41.25" customHeight="1" x14ac:dyDescent="0.25">
      <c r="B255" s="58" t="s">
        <v>28</v>
      </c>
      <c r="C255" s="136" t="s">
        <v>87</v>
      </c>
      <c r="D255" s="137"/>
      <c r="E255" s="137"/>
      <c r="F255" s="137"/>
      <c r="G255" s="137"/>
      <c r="H255" s="138"/>
      <c r="I255" s="17"/>
      <c r="J255" s="29" t="s">
        <v>65</v>
      </c>
      <c r="K255" s="30"/>
      <c r="L255" s="8" t="s">
        <v>70</v>
      </c>
    </row>
    <row r="256" spans="2:12" ht="43.5" customHeight="1" x14ac:dyDescent="0.25">
      <c r="B256" s="58" t="s">
        <v>29</v>
      </c>
      <c r="C256" s="136" t="s">
        <v>88</v>
      </c>
      <c r="D256" s="137"/>
      <c r="E256" s="137"/>
      <c r="F256" s="137"/>
      <c r="G256" s="137"/>
      <c r="H256" s="138"/>
      <c r="I256" s="17"/>
      <c r="J256" s="29" t="s">
        <v>66</v>
      </c>
      <c r="K256" s="30"/>
      <c r="L256" s="8" t="s">
        <v>71</v>
      </c>
    </row>
    <row r="257" spans="2:12" ht="51" customHeight="1" thickBot="1" x14ac:dyDescent="0.3">
      <c r="B257" s="62" t="s">
        <v>30</v>
      </c>
      <c r="C257" s="139" t="s">
        <v>89</v>
      </c>
      <c r="D257" s="140"/>
      <c r="E257" s="140"/>
      <c r="F257" s="140"/>
      <c r="G257" s="140"/>
      <c r="H257" s="141"/>
      <c r="I257" s="40"/>
      <c r="J257" s="29" t="s">
        <v>73</v>
      </c>
      <c r="K257" s="30"/>
      <c r="L257" s="8" t="s">
        <v>72</v>
      </c>
    </row>
    <row r="258" spans="2:12" ht="54" customHeight="1" thickTop="1" thickBot="1" x14ac:dyDescent="0.3">
      <c r="C258" s="142" t="s">
        <v>90</v>
      </c>
      <c r="D258" s="143"/>
      <c r="E258" s="143"/>
      <c r="F258" s="143"/>
      <c r="G258" s="143"/>
      <c r="H258" s="144"/>
      <c r="J258" s="29" t="s">
        <v>67</v>
      </c>
      <c r="K258" s="30"/>
      <c r="L258" s="8" t="s">
        <v>105</v>
      </c>
    </row>
    <row r="259" spans="2:12" ht="51.75" customHeight="1" thickTop="1" thickBot="1" x14ac:dyDescent="0.3">
      <c r="J259" s="31" t="s">
        <v>106</v>
      </c>
      <c r="K259" s="32"/>
      <c r="L259" s="8" t="s">
        <v>75</v>
      </c>
    </row>
    <row r="260" spans="2:12" ht="16.5" thickTop="1" thickBot="1" x14ac:dyDescent="0.3">
      <c r="B260" s="63" t="s">
        <v>107</v>
      </c>
      <c r="C260" s="64"/>
      <c r="D260" s="64"/>
      <c r="E260" s="64"/>
      <c r="F260" s="64"/>
      <c r="G260" s="65"/>
      <c r="J260" s="34" t="s">
        <v>76</v>
      </c>
      <c r="K260" s="35"/>
      <c r="L260" s="36"/>
    </row>
    <row r="261" spans="2:12" ht="32.1" customHeight="1" thickTop="1" x14ac:dyDescent="0.25">
      <c r="B261" s="145" t="s">
        <v>108</v>
      </c>
      <c r="C261" s="146"/>
      <c r="D261" s="146"/>
      <c r="E261" s="146"/>
      <c r="F261" s="146"/>
      <c r="G261" s="147"/>
    </row>
    <row r="262" spans="2:12" ht="29.25" customHeight="1" x14ac:dyDescent="0.25">
      <c r="B262" s="145" t="s">
        <v>109</v>
      </c>
      <c r="C262" s="146"/>
      <c r="D262" s="146"/>
      <c r="E262" s="146"/>
      <c r="F262" s="146"/>
      <c r="G262" s="147"/>
    </row>
    <row r="263" spans="2:12" x14ac:dyDescent="0.25">
      <c r="B263" s="145" t="s">
        <v>110</v>
      </c>
      <c r="C263" s="146"/>
      <c r="D263" s="146"/>
      <c r="E263" s="146"/>
      <c r="F263" s="146"/>
      <c r="G263" s="147"/>
    </row>
    <row r="264" spans="2:12" ht="15" customHeight="1" thickBot="1" x14ac:dyDescent="0.3">
      <c r="B264" s="133" t="s">
        <v>111</v>
      </c>
      <c r="C264" s="134"/>
      <c r="D264" s="134"/>
      <c r="E264" s="134"/>
      <c r="F264" s="134"/>
      <c r="G264" s="135"/>
    </row>
    <row r="265" spans="2:12" ht="15.75" thickTop="1" x14ac:dyDescent="0.25">
      <c r="B265" t="s">
        <v>31</v>
      </c>
    </row>
  </sheetData>
  <sheetProtection algorithmName="SHA-512" hashValue="hmyxpkGFTBU6RosP6pOIkXS3FF0xWpSSxvPxp7LoNg74GV/UjbepOmzq3/BHwLxj594IR99UqeH+NN3PD6eL2g==" saltValue="2zJHAa0s9xZFwRsdDabaPA==" spinCount="100000" sheet="1" objects="1" scenarios="1"/>
  <mergeCells count="31">
    <mergeCell ref="B2:G2"/>
    <mergeCell ref="B3:G3"/>
    <mergeCell ref="J3:L3"/>
    <mergeCell ref="B4:B6"/>
    <mergeCell ref="C4:C5"/>
    <mergeCell ref="F4:F5"/>
    <mergeCell ref="G4:G6"/>
    <mergeCell ref="J4:J6"/>
    <mergeCell ref="K4:K6"/>
    <mergeCell ref="L4:L6"/>
    <mergeCell ref="C255:H255"/>
    <mergeCell ref="B244:G244"/>
    <mergeCell ref="J244:L245"/>
    <mergeCell ref="B245:G245"/>
    <mergeCell ref="B246:G247"/>
    <mergeCell ref="J246:L251"/>
    <mergeCell ref="C249:H249"/>
    <mergeCell ref="B250:H250"/>
    <mergeCell ref="C251:H251"/>
    <mergeCell ref="C252:H252"/>
    <mergeCell ref="J252:L252"/>
    <mergeCell ref="C253:H253"/>
    <mergeCell ref="J253:L253"/>
    <mergeCell ref="C254:H254"/>
    <mergeCell ref="B264:G264"/>
    <mergeCell ref="C256:H256"/>
    <mergeCell ref="C257:H257"/>
    <mergeCell ref="C258:H258"/>
    <mergeCell ref="B261:G261"/>
    <mergeCell ref="B262:G262"/>
    <mergeCell ref="B263:G26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C8F22-61B7-410A-9EE9-827F0E28AB1E}">
  <dimension ref="A1"/>
  <sheetViews>
    <sheetView workbookViewId="0">
      <selection activeCell="J17" sqref="J17"/>
    </sheetView>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0F724-1532-4BB5-8AE6-26B023BF1391}">
  <dimension ref="C5:X273"/>
  <sheetViews>
    <sheetView topLeftCell="F255" zoomScale="70" zoomScaleNormal="70" workbookViewId="0">
      <selection activeCell="F77" sqref="F77"/>
    </sheetView>
  </sheetViews>
  <sheetFormatPr defaultRowHeight="15" x14ac:dyDescent="0.25"/>
  <cols>
    <col min="3" max="3" width="29" customWidth="1"/>
    <col min="4" max="4" width="20.7109375" customWidth="1"/>
    <col min="5" max="5" width="22" customWidth="1"/>
    <col min="6" max="7" width="20.7109375" customWidth="1"/>
    <col min="8" max="8" width="20.85546875" customWidth="1"/>
    <col min="10" max="10" width="34" customWidth="1"/>
    <col min="11" max="11" width="29" customWidth="1"/>
    <col min="12" max="12" width="17.140625" customWidth="1"/>
    <col min="13" max="13" width="17.5703125" customWidth="1"/>
    <col min="14" max="14" width="20.42578125" customWidth="1"/>
    <col min="15" max="16" width="20.85546875" customWidth="1"/>
    <col min="17" max="20" width="20.5703125" customWidth="1"/>
    <col min="21" max="21" width="21" customWidth="1"/>
    <col min="22" max="22" width="22" customWidth="1"/>
    <col min="23" max="23" width="28.140625" customWidth="1"/>
    <col min="24" max="24" width="13.5703125" customWidth="1"/>
    <col min="29" max="29" width="15" bestFit="1" customWidth="1"/>
    <col min="30" max="30" width="14.140625" customWidth="1"/>
    <col min="31" max="31" width="13.7109375" customWidth="1"/>
    <col min="32" max="32" width="16.28515625" customWidth="1"/>
    <col min="33" max="33" width="15.85546875" customWidth="1"/>
    <col min="34" max="34" width="17" customWidth="1"/>
    <col min="35" max="35" width="16.5703125" customWidth="1"/>
    <col min="36" max="36" width="18" customWidth="1"/>
    <col min="37" max="37" width="58" bestFit="1" customWidth="1"/>
  </cols>
  <sheetData>
    <row r="5" spans="3:14" ht="15.75" thickBot="1" x14ac:dyDescent="0.3"/>
    <row r="6" spans="3:14" ht="30" thickTop="1" thickBot="1" x14ac:dyDescent="0.5">
      <c r="C6" s="177" t="s">
        <v>0</v>
      </c>
      <c r="D6" s="201"/>
      <c r="E6" s="201"/>
      <c r="F6" s="201"/>
      <c r="G6" s="201"/>
      <c r="H6" s="202"/>
    </row>
    <row r="7" spans="3:14" ht="29.25" customHeight="1" thickTop="1" x14ac:dyDescent="0.45">
      <c r="C7" s="180" t="s">
        <v>80</v>
      </c>
      <c r="D7" s="181"/>
      <c r="E7" s="181"/>
      <c r="F7" s="181"/>
      <c r="G7" s="181"/>
      <c r="H7" s="150"/>
      <c r="J7" s="182" t="s">
        <v>57</v>
      </c>
      <c r="K7" s="183"/>
      <c r="L7" s="184"/>
    </row>
    <row r="8" spans="3:14" ht="21.75" customHeight="1" x14ac:dyDescent="0.25">
      <c r="C8" s="185" t="s">
        <v>46</v>
      </c>
      <c r="D8" s="186" t="s">
        <v>1</v>
      </c>
      <c r="E8" s="1" t="s">
        <v>2</v>
      </c>
      <c r="F8" s="18" t="s">
        <v>3</v>
      </c>
      <c r="G8" s="188" t="s">
        <v>4</v>
      </c>
      <c r="H8" s="190" t="s">
        <v>5</v>
      </c>
      <c r="J8" s="191" t="s">
        <v>58</v>
      </c>
      <c r="K8" s="194" t="s">
        <v>59</v>
      </c>
      <c r="L8" s="197" t="s">
        <v>77</v>
      </c>
    </row>
    <row r="9" spans="3:14" ht="30.75" customHeight="1" x14ac:dyDescent="0.25">
      <c r="C9" s="185"/>
      <c r="D9" s="187"/>
      <c r="E9" s="18" t="s">
        <v>6</v>
      </c>
      <c r="F9" s="18" t="s">
        <v>6</v>
      </c>
      <c r="G9" s="189"/>
      <c r="H9" s="190"/>
      <c r="J9" s="192"/>
      <c r="K9" s="195"/>
      <c r="L9" s="198"/>
    </row>
    <row r="10" spans="3:14" ht="30" customHeight="1" x14ac:dyDescent="0.25">
      <c r="C10" s="185"/>
      <c r="D10" s="2"/>
      <c r="E10" s="18" t="s">
        <v>8</v>
      </c>
      <c r="F10" s="18" t="s">
        <v>9</v>
      </c>
      <c r="G10" s="1" t="s">
        <v>10</v>
      </c>
      <c r="H10" s="190"/>
      <c r="J10" s="193"/>
      <c r="K10" s="196"/>
      <c r="L10" s="199"/>
    </row>
    <row r="11" spans="3:14" x14ac:dyDescent="0.25">
      <c r="C11" s="11" t="s">
        <v>11</v>
      </c>
      <c r="D11" s="12" t="s">
        <v>12</v>
      </c>
      <c r="E11" s="12" t="s">
        <v>13</v>
      </c>
      <c r="F11" s="12" t="s">
        <v>14</v>
      </c>
      <c r="G11" s="12" t="s">
        <v>15</v>
      </c>
      <c r="H11" s="13" t="s">
        <v>16</v>
      </c>
      <c r="J11" s="20" t="s">
        <v>11</v>
      </c>
      <c r="K11" s="18" t="s">
        <v>12</v>
      </c>
      <c r="L11" s="21" t="s">
        <v>13</v>
      </c>
    </row>
    <row r="12" spans="3:14" x14ac:dyDescent="0.25">
      <c r="C12" s="9" t="s">
        <v>17</v>
      </c>
      <c r="D12" s="3" t="s">
        <v>18</v>
      </c>
      <c r="E12" s="4" t="s">
        <v>19</v>
      </c>
      <c r="F12" s="4" t="s">
        <v>19</v>
      </c>
      <c r="G12" s="4"/>
      <c r="H12" s="10"/>
      <c r="J12" s="22" t="s">
        <v>17</v>
      </c>
      <c r="K12" s="23" t="s">
        <v>60</v>
      </c>
      <c r="L12" s="24" t="s">
        <v>61</v>
      </c>
    </row>
    <row r="13" spans="3:14" x14ac:dyDescent="0.25">
      <c r="C13" s="22">
        <v>50000</v>
      </c>
      <c r="D13" s="5">
        <v>0.1</v>
      </c>
      <c r="E13" s="6">
        <f t="shared" ref="E13:E190" si="0">D13*C13</f>
        <v>5000</v>
      </c>
      <c r="F13" s="7">
        <v>0</v>
      </c>
      <c r="G13" s="7">
        <v>0</v>
      </c>
      <c r="H13" s="41">
        <v>0</v>
      </c>
      <c r="J13" s="22">
        <v>50000</v>
      </c>
      <c r="K13" s="25">
        <v>0.06</v>
      </c>
      <c r="L13" s="26">
        <f>K13*J13</f>
        <v>3000</v>
      </c>
      <c r="M13" s="38"/>
      <c r="N13" s="19"/>
    </row>
    <row r="14" spans="3:14" x14ac:dyDescent="0.25">
      <c r="C14" s="22">
        <f>C13+10000</f>
        <v>60000</v>
      </c>
      <c r="D14" s="5">
        <v>9.7500000000000003E-2</v>
      </c>
      <c r="E14" s="6">
        <f t="shared" si="0"/>
        <v>5850</v>
      </c>
      <c r="F14" s="7">
        <v>0</v>
      </c>
      <c r="G14" s="7">
        <v>0</v>
      </c>
      <c r="H14" s="41">
        <v>0</v>
      </c>
      <c r="J14" s="22">
        <f>J13+10000</f>
        <v>60000</v>
      </c>
      <c r="K14" s="25">
        <v>5.7500000000000002E-2</v>
      </c>
      <c r="L14" s="26">
        <f t="shared" ref="L14:L77" si="1">K14*J14</f>
        <v>3450</v>
      </c>
      <c r="N14" s="19"/>
    </row>
    <row r="15" spans="3:14" x14ac:dyDescent="0.25">
      <c r="C15" s="22">
        <f t="shared" ref="C15:C27" si="2">C14+10000</f>
        <v>70000</v>
      </c>
      <c r="D15" s="5">
        <v>9.5000000000000001E-2</v>
      </c>
      <c r="E15" s="6">
        <f t="shared" si="0"/>
        <v>6650</v>
      </c>
      <c r="F15" s="7">
        <v>0</v>
      </c>
      <c r="G15" s="7">
        <v>0</v>
      </c>
      <c r="H15" s="41">
        <v>0</v>
      </c>
      <c r="J15" s="22">
        <f t="shared" ref="J15:J27" si="3">J14+10000</f>
        <v>70000</v>
      </c>
      <c r="K15" s="25">
        <v>5.5E-2</v>
      </c>
      <c r="L15" s="26">
        <f t="shared" si="1"/>
        <v>3850</v>
      </c>
      <c r="N15" s="19"/>
    </row>
    <row r="16" spans="3:14" x14ac:dyDescent="0.25">
      <c r="C16" s="22">
        <f t="shared" si="2"/>
        <v>80000</v>
      </c>
      <c r="D16" s="5">
        <v>9.5000000000000001E-2</v>
      </c>
      <c r="E16" s="6">
        <f t="shared" si="0"/>
        <v>7600</v>
      </c>
      <c r="F16" s="7">
        <v>0</v>
      </c>
      <c r="G16" s="7">
        <v>0</v>
      </c>
      <c r="H16" s="41">
        <v>0</v>
      </c>
      <c r="J16" s="22">
        <f t="shared" si="3"/>
        <v>80000</v>
      </c>
      <c r="K16" s="25">
        <v>5.5E-2</v>
      </c>
      <c r="L16" s="26">
        <f t="shared" si="1"/>
        <v>4400</v>
      </c>
      <c r="M16" s="19"/>
      <c r="N16" s="19"/>
    </row>
    <row r="17" spans="3:14" x14ac:dyDescent="0.25">
      <c r="C17" s="22">
        <f t="shared" si="2"/>
        <v>90000</v>
      </c>
      <c r="D17" s="5">
        <v>9.2499999999999999E-2</v>
      </c>
      <c r="E17" s="6">
        <f t="shared" si="0"/>
        <v>8325</v>
      </c>
      <c r="F17" s="7">
        <v>0</v>
      </c>
      <c r="G17" s="7">
        <v>0</v>
      </c>
      <c r="H17" s="41">
        <v>0</v>
      </c>
      <c r="J17" s="22">
        <f t="shared" si="3"/>
        <v>90000</v>
      </c>
      <c r="K17" s="25">
        <v>5.2499999999999998E-2</v>
      </c>
      <c r="L17" s="26">
        <f t="shared" si="1"/>
        <v>4725</v>
      </c>
      <c r="N17" s="19"/>
    </row>
    <row r="18" spans="3:14" x14ac:dyDescent="0.25">
      <c r="C18" s="22">
        <f t="shared" si="2"/>
        <v>100000</v>
      </c>
      <c r="D18" s="5">
        <v>0.09</v>
      </c>
      <c r="E18" s="6">
        <f t="shared" si="0"/>
        <v>9000</v>
      </c>
      <c r="F18" s="7">
        <v>0</v>
      </c>
      <c r="G18" s="7">
        <v>0</v>
      </c>
      <c r="H18" s="42">
        <v>250</v>
      </c>
      <c r="J18" s="22">
        <f t="shared" si="3"/>
        <v>100000</v>
      </c>
      <c r="K18" s="25">
        <v>0.05</v>
      </c>
      <c r="L18" s="26">
        <f t="shared" si="1"/>
        <v>5000</v>
      </c>
      <c r="N18" s="19"/>
    </row>
    <row r="19" spans="3:14" x14ac:dyDescent="0.25">
      <c r="C19" s="22">
        <f t="shared" si="2"/>
        <v>110000</v>
      </c>
      <c r="D19" s="5">
        <v>8.8999999999999996E-2</v>
      </c>
      <c r="E19" s="6">
        <f t="shared" si="0"/>
        <v>9790</v>
      </c>
      <c r="F19" s="7">
        <v>0</v>
      </c>
      <c r="G19" s="7">
        <v>0</v>
      </c>
      <c r="H19" s="42">
        <v>250</v>
      </c>
      <c r="J19" s="22">
        <f t="shared" si="3"/>
        <v>110000</v>
      </c>
      <c r="K19" s="25">
        <f>K18-0.04%</f>
        <v>4.9600000000000005E-2</v>
      </c>
      <c r="L19" s="26">
        <f t="shared" si="1"/>
        <v>5456.0000000000009</v>
      </c>
      <c r="N19" s="19"/>
    </row>
    <row r="20" spans="3:14" x14ac:dyDescent="0.25">
      <c r="C20" s="22">
        <f t="shared" si="2"/>
        <v>120000</v>
      </c>
      <c r="D20" s="5">
        <v>8.7999999999999995E-2</v>
      </c>
      <c r="E20" s="6">
        <f t="shared" si="0"/>
        <v>10560</v>
      </c>
      <c r="F20" s="7">
        <v>0</v>
      </c>
      <c r="G20" s="7">
        <v>0</v>
      </c>
      <c r="H20" s="42">
        <v>250</v>
      </c>
      <c r="J20" s="22">
        <f t="shared" si="3"/>
        <v>120000</v>
      </c>
      <c r="K20" s="25">
        <f t="shared" ref="K20:K43" si="4">K19-0.04%</f>
        <v>4.9200000000000008E-2</v>
      </c>
      <c r="L20" s="26">
        <f t="shared" si="1"/>
        <v>5904.0000000000009</v>
      </c>
      <c r="N20" s="19"/>
    </row>
    <row r="21" spans="3:14" x14ac:dyDescent="0.25">
      <c r="C21" s="22">
        <f t="shared" si="2"/>
        <v>130000</v>
      </c>
      <c r="D21" s="5">
        <v>8.6999999999999994E-2</v>
      </c>
      <c r="E21" s="6">
        <f t="shared" si="0"/>
        <v>11310</v>
      </c>
      <c r="F21" s="7">
        <v>0</v>
      </c>
      <c r="G21" s="7">
        <v>0</v>
      </c>
      <c r="H21" s="42">
        <v>250</v>
      </c>
      <c r="J21" s="22">
        <f t="shared" si="3"/>
        <v>130000</v>
      </c>
      <c r="K21" s="25">
        <f t="shared" si="4"/>
        <v>4.880000000000001E-2</v>
      </c>
      <c r="L21" s="26">
        <f t="shared" si="1"/>
        <v>6344.0000000000009</v>
      </c>
      <c r="N21" s="19"/>
    </row>
    <row r="22" spans="3:14" x14ac:dyDescent="0.25">
      <c r="C22" s="22">
        <f t="shared" si="2"/>
        <v>140000</v>
      </c>
      <c r="D22" s="5">
        <v>8.5999999999999993E-2</v>
      </c>
      <c r="E22" s="6">
        <f t="shared" si="0"/>
        <v>12039.999999999998</v>
      </c>
      <c r="F22" s="7">
        <v>0</v>
      </c>
      <c r="G22" s="7">
        <v>0</v>
      </c>
      <c r="H22" s="42">
        <v>250</v>
      </c>
      <c r="J22" s="22">
        <f t="shared" si="3"/>
        <v>140000</v>
      </c>
      <c r="K22" s="25">
        <f t="shared" si="4"/>
        <v>4.8400000000000012E-2</v>
      </c>
      <c r="L22" s="26">
        <f t="shared" si="1"/>
        <v>6776.0000000000018</v>
      </c>
      <c r="N22" s="19"/>
    </row>
    <row r="23" spans="3:14" x14ac:dyDescent="0.25">
      <c r="C23" s="22">
        <f t="shared" si="2"/>
        <v>150000</v>
      </c>
      <c r="D23" s="5">
        <v>8.5000000000000006E-2</v>
      </c>
      <c r="E23" s="6">
        <f t="shared" si="0"/>
        <v>12750.000000000002</v>
      </c>
      <c r="F23" s="7">
        <f t="shared" ref="F23:F57" si="5">0.15*E23</f>
        <v>1912.5000000000002</v>
      </c>
      <c r="G23" s="7">
        <f t="shared" ref="G23:G32" si="6">0.075*E23</f>
        <v>956.25000000000011</v>
      </c>
      <c r="H23" s="42">
        <v>250</v>
      </c>
      <c r="J23" s="22">
        <f t="shared" si="3"/>
        <v>150000</v>
      </c>
      <c r="K23" s="25">
        <f t="shared" si="4"/>
        <v>4.8000000000000015E-2</v>
      </c>
      <c r="L23" s="26">
        <f t="shared" si="1"/>
        <v>7200.0000000000018</v>
      </c>
      <c r="N23" s="19"/>
    </row>
    <row r="24" spans="3:14" x14ac:dyDescent="0.25">
      <c r="C24" s="22">
        <f t="shared" si="2"/>
        <v>160000</v>
      </c>
      <c r="D24" s="5">
        <v>8.4000000000000005E-2</v>
      </c>
      <c r="E24" s="6">
        <f t="shared" si="0"/>
        <v>13440</v>
      </c>
      <c r="F24" s="7">
        <f t="shared" si="5"/>
        <v>2016</v>
      </c>
      <c r="G24" s="7">
        <f t="shared" si="6"/>
        <v>1008</v>
      </c>
      <c r="H24" s="42">
        <v>250</v>
      </c>
      <c r="J24" s="22">
        <f t="shared" si="3"/>
        <v>160000</v>
      </c>
      <c r="K24" s="25">
        <f t="shared" si="4"/>
        <v>4.7600000000000017E-2</v>
      </c>
      <c r="L24" s="26">
        <f t="shared" si="1"/>
        <v>7616.0000000000027</v>
      </c>
      <c r="N24" s="19"/>
    </row>
    <row r="25" spans="3:14" x14ac:dyDescent="0.25">
      <c r="C25" s="22">
        <f t="shared" si="2"/>
        <v>170000</v>
      </c>
      <c r="D25" s="5">
        <v>8.3000000000000004E-2</v>
      </c>
      <c r="E25" s="6">
        <f t="shared" si="0"/>
        <v>14110</v>
      </c>
      <c r="F25" s="7">
        <f t="shared" si="5"/>
        <v>2116.5</v>
      </c>
      <c r="G25" s="7">
        <f t="shared" si="6"/>
        <v>1058.25</v>
      </c>
      <c r="H25" s="42">
        <v>250</v>
      </c>
      <c r="J25" s="22">
        <f t="shared" si="3"/>
        <v>170000</v>
      </c>
      <c r="K25" s="25">
        <f t="shared" si="4"/>
        <v>4.720000000000002E-2</v>
      </c>
      <c r="L25" s="26">
        <f t="shared" si="1"/>
        <v>8024.0000000000036</v>
      </c>
      <c r="N25" s="19"/>
    </row>
    <row r="26" spans="3:14" x14ac:dyDescent="0.25">
      <c r="C26" s="22">
        <f t="shared" si="2"/>
        <v>180000</v>
      </c>
      <c r="D26" s="5">
        <v>8.2000000000000003E-2</v>
      </c>
      <c r="E26" s="6">
        <f t="shared" si="0"/>
        <v>14760</v>
      </c>
      <c r="F26" s="7">
        <f t="shared" si="5"/>
        <v>2214</v>
      </c>
      <c r="G26" s="7">
        <f t="shared" si="6"/>
        <v>1107</v>
      </c>
      <c r="H26" s="42">
        <v>250</v>
      </c>
      <c r="J26" s="22">
        <f t="shared" si="3"/>
        <v>180000</v>
      </c>
      <c r="K26" s="25">
        <f t="shared" si="4"/>
        <v>4.6800000000000022E-2</v>
      </c>
      <c r="L26" s="26">
        <f t="shared" si="1"/>
        <v>8424.0000000000036</v>
      </c>
      <c r="N26" s="19"/>
    </row>
    <row r="27" spans="3:14" x14ac:dyDescent="0.25">
      <c r="C27" s="22">
        <f t="shared" si="2"/>
        <v>190000</v>
      </c>
      <c r="D27" s="5">
        <v>8.1000000000000003E-2</v>
      </c>
      <c r="E27" s="6">
        <f t="shared" si="0"/>
        <v>15390</v>
      </c>
      <c r="F27" s="7">
        <f t="shared" si="5"/>
        <v>2308.5</v>
      </c>
      <c r="G27" s="7">
        <f t="shared" si="6"/>
        <v>1154.25</v>
      </c>
      <c r="H27" s="42">
        <v>250</v>
      </c>
      <c r="J27" s="22">
        <f t="shared" si="3"/>
        <v>190000</v>
      </c>
      <c r="K27" s="25">
        <f t="shared" si="4"/>
        <v>4.6400000000000025E-2</v>
      </c>
      <c r="L27" s="26">
        <f t="shared" si="1"/>
        <v>8816.0000000000055</v>
      </c>
      <c r="N27" s="19"/>
    </row>
    <row r="28" spans="3:14" x14ac:dyDescent="0.25">
      <c r="C28" s="22">
        <v>200000</v>
      </c>
      <c r="D28" s="5">
        <v>0.08</v>
      </c>
      <c r="E28" s="6">
        <f t="shared" si="0"/>
        <v>16000</v>
      </c>
      <c r="F28" s="7">
        <f t="shared" si="5"/>
        <v>2400</v>
      </c>
      <c r="G28" s="7">
        <f t="shared" si="6"/>
        <v>1200</v>
      </c>
      <c r="H28" s="42">
        <v>250</v>
      </c>
      <c r="J28" s="22">
        <v>200000</v>
      </c>
      <c r="K28" s="25">
        <f t="shared" si="4"/>
        <v>4.6000000000000027E-2</v>
      </c>
      <c r="L28" s="26">
        <f t="shared" si="1"/>
        <v>9200.0000000000055</v>
      </c>
      <c r="N28" s="19"/>
    </row>
    <row r="29" spans="3:14" x14ac:dyDescent="0.25">
      <c r="C29" s="22">
        <f>C28+10000</f>
        <v>210000</v>
      </c>
      <c r="D29" s="5">
        <v>7.9899999999999999E-2</v>
      </c>
      <c r="E29" s="6">
        <f t="shared" si="0"/>
        <v>16779</v>
      </c>
      <c r="F29" s="7">
        <f t="shared" si="5"/>
        <v>2516.85</v>
      </c>
      <c r="G29" s="7">
        <f t="shared" si="6"/>
        <v>1258.425</v>
      </c>
      <c r="H29" s="42">
        <v>250</v>
      </c>
      <c r="J29" s="22">
        <f>J28+10000</f>
        <v>210000</v>
      </c>
      <c r="K29" s="25">
        <f t="shared" si="4"/>
        <v>4.5600000000000029E-2</v>
      </c>
      <c r="L29" s="26">
        <f t="shared" si="1"/>
        <v>9576.0000000000055</v>
      </c>
      <c r="N29" s="19"/>
    </row>
    <row r="30" spans="3:14" x14ac:dyDescent="0.25">
      <c r="C30" s="22">
        <f t="shared" ref="C30:C37" si="7">C29+10000</f>
        <v>220000</v>
      </c>
      <c r="D30" s="5">
        <v>7.9799999999999996E-2</v>
      </c>
      <c r="E30" s="6">
        <f t="shared" si="0"/>
        <v>17556</v>
      </c>
      <c r="F30" s="7">
        <f t="shared" si="5"/>
        <v>2633.4</v>
      </c>
      <c r="G30" s="7">
        <f t="shared" si="6"/>
        <v>1316.7</v>
      </c>
      <c r="H30" s="42">
        <v>250</v>
      </c>
      <c r="J30" s="22">
        <f t="shared" ref="J30:J37" si="8">J29+10000</f>
        <v>220000</v>
      </c>
      <c r="K30" s="25">
        <f t="shared" si="4"/>
        <v>4.5200000000000032E-2</v>
      </c>
      <c r="L30" s="26">
        <f t="shared" si="1"/>
        <v>9944.0000000000073</v>
      </c>
      <c r="N30" s="19"/>
    </row>
    <row r="31" spans="3:14" x14ac:dyDescent="0.25">
      <c r="C31" s="22">
        <f t="shared" si="7"/>
        <v>230000</v>
      </c>
      <c r="D31" s="5">
        <v>7.9699999999999993E-2</v>
      </c>
      <c r="E31" s="6">
        <f t="shared" si="0"/>
        <v>18331</v>
      </c>
      <c r="F31" s="7">
        <f t="shared" si="5"/>
        <v>2749.65</v>
      </c>
      <c r="G31" s="7">
        <f t="shared" si="6"/>
        <v>1374.825</v>
      </c>
      <c r="H31" s="42">
        <v>250</v>
      </c>
      <c r="J31" s="22">
        <f t="shared" si="8"/>
        <v>230000</v>
      </c>
      <c r="K31" s="25">
        <f t="shared" si="4"/>
        <v>4.4800000000000034E-2</v>
      </c>
      <c r="L31" s="26">
        <f t="shared" si="1"/>
        <v>10304.000000000007</v>
      </c>
      <c r="N31" s="19"/>
    </row>
    <row r="32" spans="3:14" x14ac:dyDescent="0.25">
      <c r="C32" s="22">
        <f t="shared" si="7"/>
        <v>240000</v>
      </c>
      <c r="D32" s="5">
        <v>7.9600000000000004E-2</v>
      </c>
      <c r="E32" s="6">
        <f t="shared" si="0"/>
        <v>19104</v>
      </c>
      <c r="F32" s="7">
        <f t="shared" si="5"/>
        <v>2865.6</v>
      </c>
      <c r="G32" s="7">
        <f t="shared" si="6"/>
        <v>1432.8</v>
      </c>
      <c r="H32" s="42">
        <v>250</v>
      </c>
      <c r="J32" s="22">
        <f t="shared" si="8"/>
        <v>240000</v>
      </c>
      <c r="K32" s="25">
        <f t="shared" si="4"/>
        <v>4.4400000000000037E-2</v>
      </c>
      <c r="L32" s="26">
        <f t="shared" si="1"/>
        <v>10656.000000000009</v>
      </c>
      <c r="N32" s="19"/>
    </row>
    <row r="33" spans="3:14" x14ac:dyDescent="0.25">
      <c r="C33" s="22">
        <f t="shared" si="7"/>
        <v>250000</v>
      </c>
      <c r="D33" s="5">
        <f>D28-0.0625%</f>
        <v>7.9375000000000001E-2</v>
      </c>
      <c r="E33" s="6">
        <f t="shared" si="0"/>
        <v>19843.75</v>
      </c>
      <c r="F33" s="7">
        <f t="shared" si="5"/>
        <v>2976.5625</v>
      </c>
      <c r="G33" s="7">
        <f>0.075*E33</f>
        <v>1488.28125</v>
      </c>
      <c r="H33" s="42">
        <v>250</v>
      </c>
      <c r="J33" s="22">
        <f t="shared" si="8"/>
        <v>250000</v>
      </c>
      <c r="K33" s="25">
        <f t="shared" si="4"/>
        <v>4.4000000000000039E-2</v>
      </c>
      <c r="L33" s="26">
        <f t="shared" si="1"/>
        <v>11000.000000000009</v>
      </c>
      <c r="N33" s="19"/>
    </row>
    <row r="34" spans="3:14" x14ac:dyDescent="0.25">
      <c r="C34" s="22">
        <f t="shared" si="7"/>
        <v>260000</v>
      </c>
      <c r="D34" s="5">
        <v>7.9299999999999995E-2</v>
      </c>
      <c r="E34" s="6">
        <f t="shared" si="0"/>
        <v>20618</v>
      </c>
      <c r="F34" s="7">
        <f t="shared" si="5"/>
        <v>3092.7</v>
      </c>
      <c r="G34" s="7">
        <f t="shared" ref="G34:G97" si="9">0.075*E34</f>
        <v>1546.35</v>
      </c>
      <c r="H34" s="42">
        <v>250</v>
      </c>
      <c r="J34" s="22">
        <f t="shared" si="8"/>
        <v>260000</v>
      </c>
      <c r="K34" s="25">
        <f t="shared" si="4"/>
        <v>4.3600000000000042E-2</v>
      </c>
      <c r="L34" s="26">
        <f t="shared" si="1"/>
        <v>11336.000000000011</v>
      </c>
      <c r="N34" s="19"/>
    </row>
    <row r="35" spans="3:14" x14ac:dyDescent="0.25">
      <c r="C35" s="22">
        <f t="shared" si="7"/>
        <v>270000</v>
      </c>
      <c r="D35" s="5">
        <v>7.9200000000000007E-2</v>
      </c>
      <c r="E35" s="6">
        <f t="shared" si="0"/>
        <v>21384</v>
      </c>
      <c r="F35" s="7">
        <f t="shared" si="5"/>
        <v>3207.6</v>
      </c>
      <c r="G35" s="7">
        <f t="shared" si="9"/>
        <v>1603.8</v>
      </c>
      <c r="H35" s="42">
        <v>250</v>
      </c>
      <c r="J35" s="22">
        <f t="shared" si="8"/>
        <v>270000</v>
      </c>
      <c r="K35" s="25">
        <f t="shared" si="4"/>
        <v>4.3200000000000044E-2</v>
      </c>
      <c r="L35" s="26">
        <f t="shared" si="1"/>
        <v>11664.000000000013</v>
      </c>
      <c r="N35" s="19"/>
    </row>
    <row r="36" spans="3:14" x14ac:dyDescent="0.25">
      <c r="C36" s="22">
        <f t="shared" si="7"/>
        <v>280000</v>
      </c>
      <c r="D36" s="5">
        <v>7.9100000000000004E-2</v>
      </c>
      <c r="E36" s="6">
        <f t="shared" si="0"/>
        <v>22148</v>
      </c>
      <c r="F36" s="7">
        <f t="shared" si="5"/>
        <v>3322.2</v>
      </c>
      <c r="G36" s="7">
        <f t="shared" si="9"/>
        <v>1661.1</v>
      </c>
      <c r="H36" s="42">
        <v>250</v>
      </c>
      <c r="J36" s="22">
        <f t="shared" si="8"/>
        <v>280000</v>
      </c>
      <c r="K36" s="25">
        <f t="shared" si="4"/>
        <v>4.2800000000000046E-2</v>
      </c>
      <c r="L36" s="26">
        <f t="shared" si="1"/>
        <v>11984.000000000013</v>
      </c>
      <c r="N36" s="19"/>
    </row>
    <row r="37" spans="3:14" x14ac:dyDescent="0.25">
      <c r="C37" s="22">
        <f t="shared" si="7"/>
        <v>290000</v>
      </c>
      <c r="D37" s="5">
        <f>D32-0.0625%</f>
        <v>7.8975000000000004E-2</v>
      </c>
      <c r="E37" s="6">
        <f t="shared" si="0"/>
        <v>22902.75</v>
      </c>
      <c r="F37" s="7">
        <f t="shared" si="5"/>
        <v>3435.4124999999999</v>
      </c>
      <c r="G37" s="7">
        <f t="shared" si="9"/>
        <v>1717.70625</v>
      </c>
      <c r="H37" s="42">
        <v>250</v>
      </c>
      <c r="J37" s="22">
        <f t="shared" si="8"/>
        <v>290000</v>
      </c>
      <c r="K37" s="25">
        <f t="shared" si="4"/>
        <v>4.2400000000000049E-2</v>
      </c>
      <c r="L37" s="26">
        <f t="shared" si="1"/>
        <v>12296.000000000015</v>
      </c>
      <c r="N37" s="19"/>
    </row>
    <row r="38" spans="3:14" x14ac:dyDescent="0.25">
      <c r="C38" s="22">
        <f>C33+50000</f>
        <v>300000</v>
      </c>
      <c r="D38" s="5">
        <f>D33-0.0625%</f>
        <v>7.8750000000000001E-2</v>
      </c>
      <c r="E38" s="6">
        <f t="shared" si="0"/>
        <v>23625</v>
      </c>
      <c r="F38" s="7">
        <f t="shared" si="5"/>
        <v>3543.75</v>
      </c>
      <c r="G38" s="7">
        <f t="shared" si="9"/>
        <v>1771.875</v>
      </c>
      <c r="H38" s="42">
        <v>250</v>
      </c>
      <c r="J38" s="22">
        <f>J33+50000</f>
        <v>300000</v>
      </c>
      <c r="K38" s="25">
        <f t="shared" si="4"/>
        <v>4.2000000000000051E-2</v>
      </c>
      <c r="L38" s="26">
        <f t="shared" si="1"/>
        <v>12600.000000000015</v>
      </c>
      <c r="N38" s="19"/>
    </row>
    <row r="39" spans="3:14" x14ac:dyDescent="0.25">
      <c r="C39" s="22">
        <f t="shared" ref="C39:C102" si="10">C34+50000</f>
        <v>310000</v>
      </c>
      <c r="D39" s="5">
        <v>7.8600000000000003E-2</v>
      </c>
      <c r="E39" s="6">
        <f t="shared" si="0"/>
        <v>24366</v>
      </c>
      <c r="F39" s="7">
        <f t="shared" si="5"/>
        <v>3654.9</v>
      </c>
      <c r="G39" s="7">
        <f t="shared" si="9"/>
        <v>1827.45</v>
      </c>
      <c r="H39" s="42">
        <v>250</v>
      </c>
      <c r="J39" s="22">
        <f t="shared" ref="J39:J102" si="11">J34+50000</f>
        <v>310000</v>
      </c>
      <c r="K39" s="25">
        <f t="shared" si="4"/>
        <v>4.1600000000000054E-2</v>
      </c>
      <c r="L39" s="26">
        <f t="shared" si="1"/>
        <v>12896.000000000016</v>
      </c>
      <c r="N39" s="19"/>
    </row>
    <row r="40" spans="3:14" x14ac:dyDescent="0.25">
      <c r="C40" s="22">
        <f t="shared" si="10"/>
        <v>320000</v>
      </c>
      <c r="D40" s="5">
        <v>7.8399999999999997E-2</v>
      </c>
      <c r="E40" s="6">
        <f t="shared" si="0"/>
        <v>25088</v>
      </c>
      <c r="F40" s="7">
        <f t="shared" si="5"/>
        <v>3763.2</v>
      </c>
      <c r="G40" s="7">
        <f t="shared" si="9"/>
        <v>1881.6</v>
      </c>
      <c r="H40" s="42">
        <v>250</v>
      </c>
      <c r="J40" s="22">
        <f t="shared" si="11"/>
        <v>320000</v>
      </c>
      <c r="K40" s="25">
        <f t="shared" si="4"/>
        <v>4.1200000000000056E-2</v>
      </c>
      <c r="L40" s="26">
        <f t="shared" si="1"/>
        <v>13184.000000000018</v>
      </c>
      <c r="N40" s="19"/>
    </row>
    <row r="41" spans="3:14" x14ac:dyDescent="0.25">
      <c r="C41" s="22">
        <f t="shared" si="10"/>
        <v>330000</v>
      </c>
      <c r="D41" s="5">
        <v>7.8299999999999995E-2</v>
      </c>
      <c r="E41" s="6">
        <f t="shared" si="0"/>
        <v>25839</v>
      </c>
      <c r="F41" s="7">
        <f t="shared" si="5"/>
        <v>3875.85</v>
      </c>
      <c r="G41" s="7">
        <f t="shared" si="9"/>
        <v>1937.925</v>
      </c>
      <c r="H41" s="42">
        <v>250</v>
      </c>
      <c r="J41" s="22">
        <f t="shared" si="11"/>
        <v>330000</v>
      </c>
      <c r="K41" s="25">
        <f t="shared" si="4"/>
        <v>4.0800000000000058E-2</v>
      </c>
      <c r="L41" s="26">
        <f t="shared" si="1"/>
        <v>13464.00000000002</v>
      </c>
      <c r="N41" s="19"/>
    </row>
    <row r="42" spans="3:14" x14ac:dyDescent="0.25">
      <c r="C42" s="22">
        <f t="shared" si="10"/>
        <v>340000</v>
      </c>
      <c r="D42" s="5">
        <v>7.8200000000000006E-2</v>
      </c>
      <c r="E42" s="6">
        <f t="shared" si="0"/>
        <v>26588.000000000004</v>
      </c>
      <c r="F42" s="7">
        <f t="shared" si="5"/>
        <v>3988.2000000000003</v>
      </c>
      <c r="G42" s="7">
        <f t="shared" si="9"/>
        <v>1994.1000000000001</v>
      </c>
      <c r="H42" s="42">
        <v>250</v>
      </c>
      <c r="J42" s="22">
        <f t="shared" si="11"/>
        <v>340000</v>
      </c>
      <c r="K42" s="25">
        <f t="shared" si="4"/>
        <v>4.0400000000000061E-2</v>
      </c>
      <c r="L42" s="26">
        <f t="shared" si="1"/>
        <v>13736.00000000002</v>
      </c>
      <c r="N42" s="19"/>
    </row>
    <row r="43" spans="3:14" x14ac:dyDescent="0.25">
      <c r="C43" s="22">
        <f t="shared" si="10"/>
        <v>350000</v>
      </c>
      <c r="D43" s="5">
        <v>7.8100000000000003E-2</v>
      </c>
      <c r="E43" s="6">
        <f t="shared" si="0"/>
        <v>27335</v>
      </c>
      <c r="F43" s="7">
        <f t="shared" si="5"/>
        <v>4100.25</v>
      </c>
      <c r="G43" s="7">
        <f t="shared" si="9"/>
        <v>2050.125</v>
      </c>
      <c r="H43" s="42">
        <v>250</v>
      </c>
      <c r="J43" s="22">
        <f t="shared" si="11"/>
        <v>350000</v>
      </c>
      <c r="K43" s="25">
        <f t="shared" si="4"/>
        <v>4.0000000000000063E-2</v>
      </c>
      <c r="L43" s="26">
        <f t="shared" si="1"/>
        <v>14000.000000000022</v>
      </c>
      <c r="N43" s="19"/>
    </row>
    <row r="44" spans="3:14" x14ac:dyDescent="0.25">
      <c r="C44" s="22">
        <f t="shared" si="10"/>
        <v>360000</v>
      </c>
      <c r="D44" s="5">
        <f>D39-0.16%</f>
        <v>7.6999999999999999E-2</v>
      </c>
      <c r="E44" s="6">
        <f t="shared" si="0"/>
        <v>27720</v>
      </c>
      <c r="F44" s="7">
        <f t="shared" si="5"/>
        <v>4158</v>
      </c>
      <c r="G44" s="7">
        <f t="shared" si="9"/>
        <v>2079</v>
      </c>
      <c r="H44" s="42">
        <v>250</v>
      </c>
      <c r="J44" s="22">
        <f t="shared" si="11"/>
        <v>360000</v>
      </c>
      <c r="K44" s="25">
        <f>K43-0.0153846%</f>
        <v>3.9846154000000064E-2</v>
      </c>
      <c r="L44" s="26">
        <f t="shared" si="1"/>
        <v>14344.615440000023</v>
      </c>
      <c r="N44" s="19"/>
    </row>
    <row r="45" spans="3:14" x14ac:dyDescent="0.25">
      <c r="C45" s="22">
        <f t="shared" si="10"/>
        <v>370000</v>
      </c>
      <c r="D45" s="5">
        <f t="shared" ref="D45:D67" si="12">D40-0.16%</f>
        <v>7.6799999999999993E-2</v>
      </c>
      <c r="E45" s="6">
        <f t="shared" si="0"/>
        <v>28415.999999999996</v>
      </c>
      <c r="F45" s="7">
        <f t="shared" si="5"/>
        <v>4262.3999999999996</v>
      </c>
      <c r="G45" s="7">
        <f t="shared" si="9"/>
        <v>2131.1999999999998</v>
      </c>
      <c r="H45" s="42">
        <v>250</v>
      </c>
      <c r="J45" s="22">
        <f t="shared" si="11"/>
        <v>370000</v>
      </c>
      <c r="K45" s="25">
        <f t="shared" ref="K45:K108" si="13">K44-0.0153846%</f>
        <v>3.9692308000000065E-2</v>
      </c>
      <c r="L45" s="26">
        <f t="shared" si="1"/>
        <v>14686.153960000023</v>
      </c>
      <c r="N45" s="19"/>
    </row>
    <row r="46" spans="3:14" x14ac:dyDescent="0.25">
      <c r="C46" s="22">
        <f t="shared" si="10"/>
        <v>380000</v>
      </c>
      <c r="D46" s="5">
        <f t="shared" si="12"/>
        <v>7.669999999999999E-2</v>
      </c>
      <c r="E46" s="6">
        <f t="shared" si="0"/>
        <v>29145.999999999996</v>
      </c>
      <c r="F46" s="7">
        <f t="shared" si="5"/>
        <v>4371.8999999999996</v>
      </c>
      <c r="G46" s="7">
        <f t="shared" si="9"/>
        <v>2185.9499999999998</v>
      </c>
      <c r="H46" s="42">
        <v>250</v>
      </c>
      <c r="J46" s="22">
        <f t="shared" si="11"/>
        <v>380000</v>
      </c>
      <c r="K46" s="25">
        <f t="shared" si="13"/>
        <v>3.9538462000000066E-2</v>
      </c>
      <c r="L46" s="26">
        <f t="shared" si="1"/>
        <v>15024.615560000026</v>
      </c>
      <c r="N46" s="19"/>
    </row>
    <row r="47" spans="3:14" x14ac:dyDescent="0.25">
      <c r="C47" s="22">
        <f t="shared" si="10"/>
        <v>390000</v>
      </c>
      <c r="D47" s="5">
        <f t="shared" si="12"/>
        <v>7.6600000000000001E-2</v>
      </c>
      <c r="E47" s="6">
        <f t="shared" si="0"/>
        <v>29874</v>
      </c>
      <c r="F47" s="7">
        <f t="shared" si="5"/>
        <v>4481.0999999999995</v>
      </c>
      <c r="G47" s="7">
        <f t="shared" si="9"/>
        <v>2240.5499999999997</v>
      </c>
      <c r="H47" s="42">
        <v>250</v>
      </c>
      <c r="J47" s="22">
        <f t="shared" si="11"/>
        <v>390000</v>
      </c>
      <c r="K47" s="25">
        <f t="shared" si="13"/>
        <v>3.9384616000000067E-2</v>
      </c>
      <c r="L47" s="26">
        <f t="shared" si="1"/>
        <v>15360.000240000027</v>
      </c>
      <c r="N47" s="19"/>
    </row>
    <row r="48" spans="3:14" x14ac:dyDescent="0.25">
      <c r="C48" s="22">
        <f t="shared" si="10"/>
        <v>400000</v>
      </c>
      <c r="D48" s="5">
        <f t="shared" si="12"/>
        <v>7.6499999999999999E-2</v>
      </c>
      <c r="E48" s="6">
        <f t="shared" si="0"/>
        <v>30600</v>
      </c>
      <c r="F48" s="7">
        <f t="shared" si="5"/>
        <v>4590</v>
      </c>
      <c r="G48" s="7">
        <f t="shared" si="9"/>
        <v>2295</v>
      </c>
      <c r="H48" s="42">
        <v>250</v>
      </c>
      <c r="J48" s="22">
        <f t="shared" si="11"/>
        <v>400000</v>
      </c>
      <c r="K48" s="25">
        <f t="shared" si="13"/>
        <v>3.9230770000000068E-2</v>
      </c>
      <c r="L48" s="26">
        <f t="shared" si="1"/>
        <v>15692.308000000026</v>
      </c>
      <c r="N48" s="19"/>
    </row>
    <row r="49" spans="3:14" x14ac:dyDescent="0.25">
      <c r="C49" s="22">
        <f t="shared" si="10"/>
        <v>410000</v>
      </c>
      <c r="D49" s="5">
        <f t="shared" si="12"/>
        <v>7.5399999999999995E-2</v>
      </c>
      <c r="E49" s="6">
        <f t="shared" si="0"/>
        <v>30913.999999999996</v>
      </c>
      <c r="F49" s="7">
        <f t="shared" si="5"/>
        <v>4637.0999999999995</v>
      </c>
      <c r="G49" s="7">
        <f t="shared" si="9"/>
        <v>2318.5499999999997</v>
      </c>
      <c r="H49" s="42">
        <v>250</v>
      </c>
      <c r="J49" s="22">
        <f t="shared" si="11"/>
        <v>410000</v>
      </c>
      <c r="K49" s="25">
        <f t="shared" si="13"/>
        <v>3.9076924000000068E-2</v>
      </c>
      <c r="L49" s="26">
        <f t="shared" si="1"/>
        <v>16021.538840000028</v>
      </c>
      <c r="N49" s="19"/>
    </row>
    <row r="50" spans="3:14" x14ac:dyDescent="0.25">
      <c r="C50" s="22">
        <f t="shared" si="10"/>
        <v>420000</v>
      </c>
      <c r="D50" s="5">
        <f t="shared" si="12"/>
        <v>7.5199999999999989E-2</v>
      </c>
      <c r="E50" s="6">
        <f t="shared" si="0"/>
        <v>31583.999999999996</v>
      </c>
      <c r="F50" s="7">
        <f t="shared" si="5"/>
        <v>4737.5999999999995</v>
      </c>
      <c r="G50" s="7">
        <f t="shared" si="9"/>
        <v>2368.7999999999997</v>
      </c>
      <c r="H50" s="42">
        <v>250</v>
      </c>
      <c r="J50" s="22">
        <f t="shared" si="11"/>
        <v>420000</v>
      </c>
      <c r="K50" s="25">
        <f t="shared" si="13"/>
        <v>3.8923078000000069E-2</v>
      </c>
      <c r="L50" s="26">
        <f t="shared" si="1"/>
        <v>16347.692760000029</v>
      </c>
      <c r="N50" s="19"/>
    </row>
    <row r="51" spans="3:14" x14ac:dyDescent="0.25">
      <c r="C51" s="22">
        <f t="shared" si="10"/>
        <v>430000</v>
      </c>
      <c r="D51" s="5">
        <f t="shared" si="12"/>
        <v>7.5099999999999986E-2</v>
      </c>
      <c r="E51" s="6">
        <f t="shared" si="0"/>
        <v>32292.999999999993</v>
      </c>
      <c r="F51" s="7">
        <f t="shared" si="5"/>
        <v>4843.9499999999989</v>
      </c>
      <c r="G51" s="7">
        <f t="shared" si="9"/>
        <v>2421.9749999999995</v>
      </c>
      <c r="H51" s="42">
        <v>250</v>
      </c>
      <c r="J51" s="22">
        <f t="shared" si="11"/>
        <v>430000</v>
      </c>
      <c r="K51" s="25">
        <f t="shared" si="13"/>
        <v>3.876923200000007E-2</v>
      </c>
      <c r="L51" s="26">
        <f t="shared" si="1"/>
        <v>16670.769760000028</v>
      </c>
      <c r="N51" s="19"/>
    </row>
    <row r="52" spans="3:14" x14ac:dyDescent="0.25">
      <c r="C52" s="22">
        <f t="shared" si="10"/>
        <v>440000</v>
      </c>
      <c r="D52" s="5">
        <f t="shared" si="12"/>
        <v>7.4999999999999997E-2</v>
      </c>
      <c r="E52" s="6">
        <f t="shared" si="0"/>
        <v>33000</v>
      </c>
      <c r="F52" s="7">
        <f t="shared" si="5"/>
        <v>4950</v>
      </c>
      <c r="G52" s="7">
        <f t="shared" si="9"/>
        <v>2475</v>
      </c>
      <c r="H52" s="42">
        <v>250</v>
      </c>
      <c r="J52" s="22">
        <f t="shared" si="11"/>
        <v>440000</v>
      </c>
      <c r="K52" s="25">
        <f t="shared" si="13"/>
        <v>3.8615386000000071E-2</v>
      </c>
      <c r="L52" s="26">
        <f t="shared" si="1"/>
        <v>16990.76984000003</v>
      </c>
      <c r="N52" s="19"/>
    </row>
    <row r="53" spans="3:14" x14ac:dyDescent="0.25">
      <c r="C53" s="22">
        <f t="shared" si="10"/>
        <v>450000</v>
      </c>
      <c r="D53" s="5">
        <f t="shared" si="12"/>
        <v>7.4899999999999994E-2</v>
      </c>
      <c r="E53" s="6">
        <f t="shared" si="0"/>
        <v>33705</v>
      </c>
      <c r="F53" s="7">
        <f t="shared" si="5"/>
        <v>5055.75</v>
      </c>
      <c r="G53" s="7">
        <f t="shared" si="9"/>
        <v>2527.875</v>
      </c>
      <c r="H53" s="42">
        <v>250</v>
      </c>
      <c r="J53" s="22">
        <f t="shared" si="11"/>
        <v>450000</v>
      </c>
      <c r="K53" s="25">
        <f t="shared" si="13"/>
        <v>3.8461540000000072E-2</v>
      </c>
      <c r="L53" s="26">
        <f t="shared" si="1"/>
        <v>17307.693000000032</v>
      </c>
      <c r="N53" s="19"/>
    </row>
    <row r="54" spans="3:14" x14ac:dyDescent="0.25">
      <c r="C54" s="22">
        <f t="shared" si="10"/>
        <v>460000</v>
      </c>
      <c r="D54" s="5">
        <f t="shared" si="12"/>
        <v>7.3799999999999991E-2</v>
      </c>
      <c r="E54" s="6">
        <f t="shared" si="0"/>
        <v>33947.999999999993</v>
      </c>
      <c r="F54" s="7">
        <f t="shared" si="5"/>
        <v>5092.1999999999989</v>
      </c>
      <c r="G54" s="7">
        <f t="shared" si="9"/>
        <v>2546.0999999999995</v>
      </c>
      <c r="H54" s="42">
        <v>250</v>
      </c>
      <c r="J54" s="22">
        <f t="shared" si="11"/>
        <v>460000</v>
      </c>
      <c r="K54" s="25">
        <f t="shared" si="13"/>
        <v>3.8307694000000073E-2</v>
      </c>
      <c r="L54" s="26">
        <f t="shared" si="1"/>
        <v>17621.539240000035</v>
      </c>
      <c r="N54" s="19"/>
    </row>
    <row r="55" spans="3:14" x14ac:dyDescent="0.25">
      <c r="C55" s="22">
        <f t="shared" si="10"/>
        <v>470000</v>
      </c>
      <c r="D55" s="5">
        <f t="shared" si="12"/>
        <v>7.3599999999999985E-2</v>
      </c>
      <c r="E55" s="6">
        <f t="shared" si="0"/>
        <v>34591.999999999993</v>
      </c>
      <c r="F55" s="7">
        <f t="shared" si="5"/>
        <v>5188.7999999999984</v>
      </c>
      <c r="G55" s="7">
        <f t="shared" si="9"/>
        <v>2594.3999999999992</v>
      </c>
      <c r="H55" s="42">
        <v>250</v>
      </c>
      <c r="J55" s="22">
        <f t="shared" si="11"/>
        <v>470000</v>
      </c>
      <c r="K55" s="25">
        <f t="shared" si="13"/>
        <v>3.8153848000000073E-2</v>
      </c>
      <c r="L55" s="26">
        <f t="shared" si="1"/>
        <v>17932.308560000034</v>
      </c>
      <c r="N55" s="19"/>
    </row>
    <row r="56" spans="3:14" x14ac:dyDescent="0.25">
      <c r="C56" s="22">
        <f t="shared" si="10"/>
        <v>480000</v>
      </c>
      <c r="D56" s="5">
        <f t="shared" si="12"/>
        <v>7.3499999999999982E-2</v>
      </c>
      <c r="E56" s="6">
        <f t="shared" si="0"/>
        <v>35279.999999999993</v>
      </c>
      <c r="F56" s="7">
        <f t="shared" si="5"/>
        <v>5291.9999999999991</v>
      </c>
      <c r="G56" s="7">
        <f t="shared" si="9"/>
        <v>2645.9999999999995</v>
      </c>
      <c r="H56" s="42">
        <v>250</v>
      </c>
      <c r="J56" s="22">
        <f t="shared" si="11"/>
        <v>480000</v>
      </c>
      <c r="K56" s="25">
        <f t="shared" si="13"/>
        <v>3.8000002000000074E-2</v>
      </c>
      <c r="L56" s="26">
        <f t="shared" si="1"/>
        <v>18240.000960000034</v>
      </c>
      <c r="N56" s="19"/>
    </row>
    <row r="57" spans="3:14" x14ac:dyDescent="0.25">
      <c r="C57" s="22">
        <f t="shared" si="10"/>
        <v>490000</v>
      </c>
      <c r="D57" s="5">
        <f t="shared" si="12"/>
        <v>7.3399999999999993E-2</v>
      </c>
      <c r="E57" s="6">
        <f t="shared" si="0"/>
        <v>35966</v>
      </c>
      <c r="F57" s="7">
        <f t="shared" si="5"/>
        <v>5394.9</v>
      </c>
      <c r="G57" s="7">
        <f t="shared" si="9"/>
        <v>2697.45</v>
      </c>
      <c r="H57" s="42">
        <v>250</v>
      </c>
      <c r="J57" s="22">
        <f t="shared" si="11"/>
        <v>490000</v>
      </c>
      <c r="K57" s="25">
        <f t="shared" si="13"/>
        <v>3.7846156000000075E-2</v>
      </c>
      <c r="L57" s="26">
        <f t="shared" si="1"/>
        <v>18544.616440000038</v>
      </c>
      <c r="N57" s="19"/>
    </row>
    <row r="58" spans="3:14" x14ac:dyDescent="0.25">
      <c r="C58" s="22">
        <f t="shared" si="10"/>
        <v>500000</v>
      </c>
      <c r="D58" s="5">
        <f t="shared" si="12"/>
        <v>7.329999999999999E-2</v>
      </c>
      <c r="E58" s="6">
        <f t="shared" si="0"/>
        <v>36649.999999999993</v>
      </c>
      <c r="F58" s="7">
        <f>0.15*E58</f>
        <v>5497.4999999999991</v>
      </c>
      <c r="G58" s="7">
        <f t="shared" si="9"/>
        <v>2748.7499999999995</v>
      </c>
      <c r="H58" s="42">
        <v>250</v>
      </c>
      <c r="J58" s="22">
        <f t="shared" si="11"/>
        <v>500000</v>
      </c>
      <c r="K58" s="25">
        <f t="shared" si="13"/>
        <v>3.7692310000000076E-2</v>
      </c>
      <c r="L58" s="26">
        <f t="shared" si="1"/>
        <v>18846.155000000039</v>
      </c>
      <c r="N58" s="19"/>
    </row>
    <row r="59" spans="3:14" x14ac:dyDescent="0.25">
      <c r="C59" s="22">
        <f t="shared" si="10"/>
        <v>510000</v>
      </c>
      <c r="D59" s="5">
        <f t="shared" si="12"/>
        <v>7.2199999999999986E-2</v>
      </c>
      <c r="E59" s="6">
        <f t="shared" si="0"/>
        <v>36821.999999999993</v>
      </c>
      <c r="F59" s="7">
        <f t="shared" ref="F59:F122" si="14">0.15*E59</f>
        <v>5523.2999999999984</v>
      </c>
      <c r="G59" s="7">
        <f t="shared" si="9"/>
        <v>2761.6499999999992</v>
      </c>
      <c r="H59" s="42">
        <v>250</v>
      </c>
      <c r="J59" s="22">
        <f t="shared" si="11"/>
        <v>510000</v>
      </c>
      <c r="K59" s="25">
        <f t="shared" si="13"/>
        <v>3.7538464000000077E-2</v>
      </c>
      <c r="L59" s="26">
        <f t="shared" si="1"/>
        <v>19144.61664000004</v>
      </c>
      <c r="N59" s="19"/>
    </row>
    <row r="60" spans="3:14" x14ac:dyDescent="0.25">
      <c r="C60" s="22">
        <f t="shared" si="10"/>
        <v>520000</v>
      </c>
      <c r="D60" s="5">
        <f t="shared" si="12"/>
        <v>7.1999999999999981E-2</v>
      </c>
      <c r="E60" s="6">
        <f t="shared" si="0"/>
        <v>37439.999999999993</v>
      </c>
      <c r="F60" s="7">
        <f t="shared" si="14"/>
        <v>5615.9999999999991</v>
      </c>
      <c r="G60" s="7">
        <f t="shared" si="9"/>
        <v>2807.9999999999995</v>
      </c>
      <c r="H60" s="42">
        <v>250</v>
      </c>
      <c r="J60" s="22">
        <f t="shared" si="11"/>
        <v>520000</v>
      </c>
      <c r="K60" s="25">
        <f t="shared" si="13"/>
        <v>3.7384618000000078E-2</v>
      </c>
      <c r="L60" s="26">
        <f t="shared" si="1"/>
        <v>19440.001360000042</v>
      </c>
      <c r="N60" s="19"/>
    </row>
    <row r="61" spans="3:14" x14ac:dyDescent="0.25">
      <c r="C61" s="22">
        <f t="shared" si="10"/>
        <v>530000</v>
      </c>
      <c r="D61" s="5">
        <f t="shared" si="12"/>
        <v>7.1899999999999978E-2</v>
      </c>
      <c r="E61" s="6">
        <f t="shared" si="0"/>
        <v>38106.999999999985</v>
      </c>
      <c r="F61" s="7">
        <f t="shared" si="14"/>
        <v>5716.0499999999975</v>
      </c>
      <c r="G61" s="7">
        <f t="shared" si="9"/>
        <v>2858.0249999999987</v>
      </c>
      <c r="H61" s="42">
        <v>250</v>
      </c>
      <c r="J61" s="22">
        <f t="shared" si="11"/>
        <v>530000</v>
      </c>
      <c r="K61" s="25">
        <f t="shared" si="13"/>
        <v>3.7230772000000079E-2</v>
      </c>
      <c r="L61" s="26">
        <f t="shared" si="1"/>
        <v>19732.309160000041</v>
      </c>
      <c r="N61" s="19"/>
    </row>
    <row r="62" spans="3:14" x14ac:dyDescent="0.25">
      <c r="C62" s="22">
        <f t="shared" si="10"/>
        <v>540000</v>
      </c>
      <c r="D62" s="5">
        <f t="shared" si="12"/>
        <v>7.1799999999999989E-2</v>
      </c>
      <c r="E62" s="6">
        <f t="shared" si="0"/>
        <v>38771.999999999993</v>
      </c>
      <c r="F62" s="7">
        <f t="shared" si="14"/>
        <v>5815.7999999999984</v>
      </c>
      <c r="G62" s="7">
        <f t="shared" si="9"/>
        <v>2907.8999999999992</v>
      </c>
      <c r="H62" s="42">
        <v>250</v>
      </c>
      <c r="J62" s="22">
        <f t="shared" si="11"/>
        <v>540000</v>
      </c>
      <c r="K62" s="25">
        <f t="shared" si="13"/>
        <v>3.7076926000000079E-2</v>
      </c>
      <c r="L62" s="26">
        <f t="shared" si="1"/>
        <v>20021.540040000044</v>
      </c>
      <c r="N62" s="19"/>
    </row>
    <row r="63" spans="3:14" x14ac:dyDescent="0.25">
      <c r="C63" s="22">
        <f t="shared" si="10"/>
        <v>550000</v>
      </c>
      <c r="D63" s="5">
        <f t="shared" si="12"/>
        <v>7.1699999999999986E-2</v>
      </c>
      <c r="E63" s="6">
        <f t="shared" si="0"/>
        <v>39434.999999999993</v>
      </c>
      <c r="F63" s="7">
        <f t="shared" si="14"/>
        <v>5915.2499999999991</v>
      </c>
      <c r="G63" s="7">
        <f t="shared" si="9"/>
        <v>2957.6249999999995</v>
      </c>
      <c r="H63" s="42">
        <v>250</v>
      </c>
      <c r="J63" s="22">
        <f t="shared" si="11"/>
        <v>550000</v>
      </c>
      <c r="K63" s="25">
        <f t="shared" si="13"/>
        <v>3.692308000000008E-2</v>
      </c>
      <c r="L63" s="26">
        <f t="shared" si="1"/>
        <v>20307.694000000043</v>
      </c>
      <c r="N63" s="19"/>
    </row>
    <row r="64" spans="3:14" x14ac:dyDescent="0.25">
      <c r="C64" s="22">
        <f t="shared" si="10"/>
        <v>560000</v>
      </c>
      <c r="D64" s="5">
        <f t="shared" si="12"/>
        <v>7.0599999999999982E-2</v>
      </c>
      <c r="E64" s="6">
        <f t="shared" si="0"/>
        <v>39535.999999999993</v>
      </c>
      <c r="F64" s="7">
        <f t="shared" si="14"/>
        <v>5930.3999999999987</v>
      </c>
      <c r="G64" s="7">
        <f t="shared" si="9"/>
        <v>2965.1999999999994</v>
      </c>
      <c r="H64" s="42">
        <v>250</v>
      </c>
      <c r="J64" s="22">
        <f t="shared" si="11"/>
        <v>560000</v>
      </c>
      <c r="K64" s="25">
        <f t="shared" si="13"/>
        <v>3.6769234000000081E-2</v>
      </c>
      <c r="L64" s="26">
        <f t="shared" si="1"/>
        <v>20590.771040000047</v>
      </c>
      <c r="N64" s="19"/>
    </row>
    <row r="65" spans="3:14" x14ac:dyDescent="0.25">
      <c r="C65" s="22">
        <f t="shared" si="10"/>
        <v>570000</v>
      </c>
      <c r="D65" s="5">
        <f t="shared" si="12"/>
        <v>7.0399999999999976E-2</v>
      </c>
      <c r="E65" s="6">
        <f t="shared" si="0"/>
        <v>40127.999999999985</v>
      </c>
      <c r="F65" s="7">
        <f t="shared" si="14"/>
        <v>6019.199999999998</v>
      </c>
      <c r="G65" s="7">
        <f t="shared" si="9"/>
        <v>3009.599999999999</v>
      </c>
      <c r="H65" s="42">
        <v>250</v>
      </c>
      <c r="J65" s="22">
        <f t="shared" si="11"/>
        <v>570000</v>
      </c>
      <c r="K65" s="25">
        <f t="shared" si="13"/>
        <v>3.6615388000000082E-2</v>
      </c>
      <c r="L65" s="26">
        <f t="shared" si="1"/>
        <v>20870.771160000048</v>
      </c>
      <c r="N65" s="19"/>
    </row>
    <row r="66" spans="3:14" x14ac:dyDescent="0.25">
      <c r="C66" s="22">
        <f t="shared" si="10"/>
        <v>580000</v>
      </c>
      <c r="D66" s="5">
        <f t="shared" si="12"/>
        <v>7.0299999999999974E-2</v>
      </c>
      <c r="E66" s="6">
        <f t="shared" si="0"/>
        <v>40773.999999999985</v>
      </c>
      <c r="F66" s="7">
        <f t="shared" si="14"/>
        <v>6116.0999999999976</v>
      </c>
      <c r="G66" s="7">
        <f t="shared" si="9"/>
        <v>3058.0499999999988</v>
      </c>
      <c r="H66" s="42">
        <v>250</v>
      </c>
      <c r="J66" s="22">
        <f t="shared" si="11"/>
        <v>580000</v>
      </c>
      <c r="K66" s="25">
        <f t="shared" si="13"/>
        <v>3.6461542000000083E-2</v>
      </c>
      <c r="L66" s="26">
        <f t="shared" si="1"/>
        <v>21147.694360000049</v>
      </c>
      <c r="N66" s="19"/>
    </row>
    <row r="67" spans="3:14" x14ac:dyDescent="0.25">
      <c r="C67" s="22">
        <f t="shared" si="10"/>
        <v>590000</v>
      </c>
      <c r="D67" s="5">
        <f t="shared" si="12"/>
        <v>7.0199999999999985E-2</v>
      </c>
      <c r="E67" s="6">
        <f t="shared" si="0"/>
        <v>41417.999999999993</v>
      </c>
      <c r="F67" s="7">
        <f t="shared" si="14"/>
        <v>6212.6999999999989</v>
      </c>
      <c r="G67" s="7">
        <f t="shared" si="9"/>
        <v>3106.3499999999995</v>
      </c>
      <c r="H67" s="42">
        <v>250</v>
      </c>
      <c r="J67" s="22">
        <f t="shared" si="11"/>
        <v>590000</v>
      </c>
      <c r="K67" s="25">
        <f t="shared" si="13"/>
        <v>3.6307696000000084E-2</v>
      </c>
      <c r="L67" s="26">
        <f t="shared" si="1"/>
        <v>21421.54064000005</v>
      </c>
      <c r="N67" s="19"/>
    </row>
    <row r="68" spans="3:14" x14ac:dyDescent="0.25">
      <c r="C68" s="22">
        <f t="shared" si="10"/>
        <v>600000</v>
      </c>
      <c r="D68" s="5">
        <v>7.0000000000000007E-2</v>
      </c>
      <c r="E68" s="6">
        <f t="shared" si="0"/>
        <v>42000.000000000007</v>
      </c>
      <c r="F68" s="7">
        <f t="shared" si="14"/>
        <v>6300.0000000000009</v>
      </c>
      <c r="G68" s="7">
        <f t="shared" si="9"/>
        <v>3150.0000000000005</v>
      </c>
      <c r="H68" s="42">
        <v>250</v>
      </c>
      <c r="J68" s="22">
        <f t="shared" si="11"/>
        <v>600000</v>
      </c>
      <c r="K68" s="25">
        <f t="shared" si="13"/>
        <v>3.6153850000000085E-2</v>
      </c>
      <c r="L68" s="26">
        <f t="shared" si="1"/>
        <v>21692.310000000052</v>
      </c>
      <c r="N68" s="19"/>
    </row>
    <row r="69" spans="3:14" x14ac:dyDescent="0.25">
      <c r="C69" s="22">
        <f t="shared" si="10"/>
        <v>610000</v>
      </c>
      <c r="D69" s="5">
        <f>D68-0.0085%</f>
        <v>6.9915000000000005E-2</v>
      </c>
      <c r="E69" s="6">
        <f t="shared" si="0"/>
        <v>42648.15</v>
      </c>
      <c r="F69" s="7">
        <f t="shared" si="14"/>
        <v>6397.2224999999999</v>
      </c>
      <c r="G69" s="7">
        <f t="shared" si="9"/>
        <v>3198.6112499999999</v>
      </c>
      <c r="H69" s="42">
        <v>250</v>
      </c>
      <c r="J69" s="22">
        <f t="shared" si="11"/>
        <v>610000</v>
      </c>
      <c r="K69" s="25">
        <f t="shared" si="13"/>
        <v>3.6000004000000085E-2</v>
      </c>
      <c r="L69" s="26">
        <f t="shared" si="1"/>
        <v>21960.002440000051</v>
      </c>
      <c r="N69" s="19"/>
    </row>
    <row r="70" spans="3:14" x14ac:dyDescent="0.25">
      <c r="C70" s="22">
        <f t="shared" si="10"/>
        <v>620000</v>
      </c>
      <c r="D70" s="5">
        <f t="shared" ref="D70:D133" si="15">D69-0.0085%</f>
        <v>6.9830000000000003E-2</v>
      </c>
      <c r="E70" s="6">
        <f t="shared" si="0"/>
        <v>43294.6</v>
      </c>
      <c r="F70" s="7">
        <f t="shared" si="14"/>
        <v>6494.19</v>
      </c>
      <c r="G70" s="7">
        <f t="shared" si="9"/>
        <v>3247.0949999999998</v>
      </c>
      <c r="H70" s="42">
        <v>250</v>
      </c>
      <c r="J70" s="22">
        <f t="shared" si="11"/>
        <v>620000</v>
      </c>
      <c r="K70" s="25">
        <f t="shared" si="13"/>
        <v>3.5846158000000086E-2</v>
      </c>
      <c r="L70" s="26">
        <f t="shared" si="1"/>
        <v>22224.617960000054</v>
      </c>
      <c r="N70" s="19"/>
    </row>
    <row r="71" spans="3:14" x14ac:dyDescent="0.25">
      <c r="C71" s="22">
        <f t="shared" si="10"/>
        <v>630000</v>
      </c>
      <c r="D71" s="5">
        <f t="shared" si="15"/>
        <v>6.9745000000000001E-2</v>
      </c>
      <c r="E71" s="6">
        <f t="shared" si="0"/>
        <v>43939.35</v>
      </c>
      <c r="F71" s="7">
        <f t="shared" si="14"/>
        <v>6590.9024999999992</v>
      </c>
      <c r="G71" s="7">
        <f t="shared" si="9"/>
        <v>3295.4512499999996</v>
      </c>
      <c r="H71" s="42">
        <v>250</v>
      </c>
      <c r="J71" s="22">
        <f t="shared" si="11"/>
        <v>630000</v>
      </c>
      <c r="K71" s="25">
        <f t="shared" si="13"/>
        <v>3.5692312000000087E-2</v>
      </c>
      <c r="L71" s="26">
        <f t="shared" si="1"/>
        <v>22486.156560000054</v>
      </c>
      <c r="N71" s="19"/>
    </row>
    <row r="72" spans="3:14" x14ac:dyDescent="0.25">
      <c r="C72" s="22">
        <f t="shared" si="10"/>
        <v>640000</v>
      </c>
      <c r="D72" s="5">
        <f t="shared" si="15"/>
        <v>6.966E-2</v>
      </c>
      <c r="E72" s="6">
        <f t="shared" si="0"/>
        <v>44582.400000000001</v>
      </c>
      <c r="F72" s="7">
        <f t="shared" si="14"/>
        <v>6687.36</v>
      </c>
      <c r="G72" s="7">
        <f t="shared" si="9"/>
        <v>3343.68</v>
      </c>
      <c r="H72" s="42">
        <v>250</v>
      </c>
      <c r="J72" s="22">
        <f t="shared" si="11"/>
        <v>640000</v>
      </c>
      <c r="K72" s="25">
        <f t="shared" si="13"/>
        <v>3.5538466000000088E-2</v>
      </c>
      <c r="L72" s="26">
        <f t="shared" si="1"/>
        <v>22744.618240000058</v>
      </c>
      <c r="N72" s="19"/>
    </row>
    <row r="73" spans="3:14" x14ac:dyDescent="0.25">
      <c r="C73" s="22">
        <f t="shared" si="10"/>
        <v>650000</v>
      </c>
      <c r="D73" s="5">
        <f t="shared" si="15"/>
        <v>6.9574999999999998E-2</v>
      </c>
      <c r="E73" s="6">
        <f t="shared" si="0"/>
        <v>45223.75</v>
      </c>
      <c r="F73" s="7">
        <f t="shared" si="14"/>
        <v>6783.5625</v>
      </c>
      <c r="G73" s="7">
        <f t="shared" si="9"/>
        <v>3391.78125</v>
      </c>
      <c r="H73" s="42">
        <v>250</v>
      </c>
      <c r="J73" s="22">
        <f t="shared" si="11"/>
        <v>650000</v>
      </c>
      <c r="K73" s="25">
        <f t="shared" si="13"/>
        <v>3.5384620000000089E-2</v>
      </c>
      <c r="L73" s="26">
        <f t="shared" si="1"/>
        <v>23000.003000000059</v>
      </c>
      <c r="N73" s="19"/>
    </row>
    <row r="74" spans="3:14" x14ac:dyDescent="0.25">
      <c r="C74" s="22">
        <f t="shared" si="10"/>
        <v>660000</v>
      </c>
      <c r="D74" s="5">
        <f t="shared" si="15"/>
        <v>6.9489999999999996E-2</v>
      </c>
      <c r="E74" s="6">
        <f t="shared" si="0"/>
        <v>45863.399999999994</v>
      </c>
      <c r="F74" s="7">
        <f t="shared" si="14"/>
        <v>6879.5099999999993</v>
      </c>
      <c r="G74" s="7">
        <f t="shared" si="9"/>
        <v>3439.7549999999997</v>
      </c>
      <c r="H74" s="42">
        <v>250</v>
      </c>
      <c r="J74" s="22">
        <f t="shared" si="11"/>
        <v>660000</v>
      </c>
      <c r="K74" s="25">
        <f t="shared" si="13"/>
        <v>3.523077400000009E-2</v>
      </c>
      <c r="L74" s="26">
        <f t="shared" si="1"/>
        <v>23252.31084000006</v>
      </c>
      <c r="N74" s="19"/>
    </row>
    <row r="75" spans="3:14" x14ac:dyDescent="0.25">
      <c r="C75" s="22">
        <f t="shared" si="10"/>
        <v>670000</v>
      </c>
      <c r="D75" s="5">
        <f t="shared" si="15"/>
        <v>6.9404999999999994E-2</v>
      </c>
      <c r="E75" s="6">
        <f t="shared" si="0"/>
        <v>46501.35</v>
      </c>
      <c r="F75" s="7">
        <f t="shared" si="14"/>
        <v>6975.2024999999994</v>
      </c>
      <c r="G75" s="7">
        <f t="shared" si="9"/>
        <v>3487.6012499999997</v>
      </c>
      <c r="H75" s="42">
        <v>250</v>
      </c>
      <c r="J75" s="22">
        <f t="shared" si="11"/>
        <v>670000</v>
      </c>
      <c r="K75" s="25">
        <f t="shared" si="13"/>
        <v>3.507692800000009E-2</v>
      </c>
      <c r="L75" s="26">
        <f t="shared" si="1"/>
        <v>23501.541760000062</v>
      </c>
      <c r="N75" s="19"/>
    </row>
    <row r="76" spans="3:14" x14ac:dyDescent="0.25">
      <c r="C76" s="22">
        <f t="shared" si="10"/>
        <v>680000</v>
      </c>
      <c r="D76" s="5">
        <f t="shared" si="15"/>
        <v>6.9319999999999993E-2</v>
      </c>
      <c r="E76" s="6">
        <f t="shared" si="0"/>
        <v>47137.599999999999</v>
      </c>
      <c r="F76" s="7">
        <f t="shared" si="14"/>
        <v>7070.6399999999994</v>
      </c>
      <c r="G76" s="7">
        <f t="shared" si="9"/>
        <v>3535.3199999999997</v>
      </c>
      <c r="H76" s="42">
        <v>250</v>
      </c>
      <c r="J76" s="22">
        <f t="shared" si="11"/>
        <v>680000</v>
      </c>
      <c r="K76" s="25">
        <f t="shared" si="13"/>
        <v>3.4923082000000091E-2</v>
      </c>
      <c r="L76" s="26">
        <f t="shared" si="1"/>
        <v>23747.695760000061</v>
      </c>
      <c r="N76" s="19"/>
    </row>
    <row r="77" spans="3:14" x14ac:dyDescent="0.25">
      <c r="C77" s="22">
        <f t="shared" si="10"/>
        <v>690000</v>
      </c>
      <c r="D77" s="5">
        <f t="shared" si="15"/>
        <v>6.9234999999999991E-2</v>
      </c>
      <c r="E77" s="6">
        <f t="shared" si="0"/>
        <v>47772.149999999994</v>
      </c>
      <c r="F77" s="7">
        <f t="shared" si="14"/>
        <v>7165.8224999999993</v>
      </c>
      <c r="G77" s="7">
        <f t="shared" si="9"/>
        <v>3582.9112499999997</v>
      </c>
      <c r="H77" s="42">
        <v>250</v>
      </c>
      <c r="J77" s="22">
        <f t="shared" si="11"/>
        <v>690000</v>
      </c>
      <c r="K77" s="25">
        <f t="shared" si="13"/>
        <v>3.4769236000000092E-2</v>
      </c>
      <c r="L77" s="26">
        <f t="shared" si="1"/>
        <v>23990.772840000063</v>
      </c>
      <c r="N77" s="19"/>
    </row>
    <row r="78" spans="3:14" x14ac:dyDescent="0.25">
      <c r="C78" s="22">
        <f t="shared" si="10"/>
        <v>700000</v>
      </c>
      <c r="D78" s="5">
        <f t="shared" si="15"/>
        <v>6.9149999999999989E-2</v>
      </c>
      <c r="E78" s="6">
        <f t="shared" si="0"/>
        <v>48404.999999999993</v>
      </c>
      <c r="F78" s="7">
        <f t="shared" si="14"/>
        <v>7260.7499999999991</v>
      </c>
      <c r="G78" s="7">
        <f t="shared" si="9"/>
        <v>3630.3749999999995</v>
      </c>
      <c r="H78" s="42">
        <v>250</v>
      </c>
      <c r="J78" s="22">
        <f t="shared" si="11"/>
        <v>700000</v>
      </c>
      <c r="K78" s="25">
        <f t="shared" si="13"/>
        <v>3.4615390000000093E-2</v>
      </c>
      <c r="L78" s="26">
        <f t="shared" ref="L78:L141" si="16">K78*J78</f>
        <v>24230.773000000067</v>
      </c>
      <c r="N78" s="19"/>
    </row>
    <row r="79" spans="3:14" x14ac:dyDescent="0.25">
      <c r="C79" s="22">
        <f t="shared" si="10"/>
        <v>710000</v>
      </c>
      <c r="D79" s="5">
        <f t="shared" si="15"/>
        <v>6.9064999999999988E-2</v>
      </c>
      <c r="E79" s="6">
        <f t="shared" si="0"/>
        <v>49036.149999999994</v>
      </c>
      <c r="F79" s="7">
        <f t="shared" si="14"/>
        <v>7355.4224999999988</v>
      </c>
      <c r="G79" s="7">
        <f t="shared" si="9"/>
        <v>3677.7112499999994</v>
      </c>
      <c r="H79" s="42">
        <v>250</v>
      </c>
      <c r="J79" s="22">
        <f t="shared" si="11"/>
        <v>710000</v>
      </c>
      <c r="K79" s="25">
        <f t="shared" si="13"/>
        <v>3.4461544000000094E-2</v>
      </c>
      <c r="L79" s="26">
        <f t="shared" si="16"/>
        <v>24467.696240000067</v>
      </c>
      <c r="N79" s="19"/>
    </row>
    <row r="80" spans="3:14" x14ac:dyDescent="0.25">
      <c r="C80" s="22">
        <f t="shared" si="10"/>
        <v>720000</v>
      </c>
      <c r="D80" s="5">
        <f t="shared" si="15"/>
        <v>6.8979999999999986E-2</v>
      </c>
      <c r="E80" s="6">
        <f t="shared" si="0"/>
        <v>49665.599999999991</v>
      </c>
      <c r="F80" s="7">
        <f t="shared" si="14"/>
        <v>7449.8399999999983</v>
      </c>
      <c r="G80" s="7">
        <f t="shared" si="9"/>
        <v>3724.9199999999992</v>
      </c>
      <c r="H80" s="42">
        <v>250</v>
      </c>
      <c r="J80" s="22">
        <f t="shared" si="11"/>
        <v>720000</v>
      </c>
      <c r="K80" s="25">
        <f t="shared" si="13"/>
        <v>3.4307698000000095E-2</v>
      </c>
      <c r="L80" s="26">
        <f t="shared" si="16"/>
        <v>24701.542560000067</v>
      </c>
      <c r="N80" s="19"/>
    </row>
    <row r="81" spans="3:14" x14ac:dyDescent="0.25">
      <c r="C81" s="22">
        <f t="shared" si="10"/>
        <v>730000</v>
      </c>
      <c r="D81" s="5">
        <f t="shared" si="15"/>
        <v>6.8894999999999984E-2</v>
      </c>
      <c r="E81" s="6">
        <f t="shared" si="0"/>
        <v>50293.349999999991</v>
      </c>
      <c r="F81" s="7">
        <f t="shared" si="14"/>
        <v>7544.0024999999987</v>
      </c>
      <c r="G81" s="7">
        <f t="shared" si="9"/>
        <v>3772.0012499999993</v>
      </c>
      <c r="H81" s="42">
        <v>250</v>
      </c>
      <c r="J81" s="22">
        <f t="shared" si="11"/>
        <v>730000</v>
      </c>
      <c r="K81" s="25">
        <f t="shared" si="13"/>
        <v>3.4153852000000096E-2</v>
      </c>
      <c r="L81" s="26">
        <f t="shared" si="16"/>
        <v>24932.311960000068</v>
      </c>
      <c r="N81" s="19"/>
    </row>
    <row r="82" spans="3:14" x14ac:dyDescent="0.25">
      <c r="C82" s="22">
        <f t="shared" si="10"/>
        <v>740000</v>
      </c>
      <c r="D82" s="5">
        <f t="shared" si="15"/>
        <v>6.8809999999999982E-2</v>
      </c>
      <c r="E82" s="6">
        <f t="shared" si="0"/>
        <v>50919.399999999987</v>
      </c>
      <c r="F82" s="7">
        <f t="shared" si="14"/>
        <v>7637.909999999998</v>
      </c>
      <c r="G82" s="7">
        <f t="shared" si="9"/>
        <v>3818.954999999999</v>
      </c>
      <c r="H82" s="42">
        <v>250</v>
      </c>
      <c r="J82" s="22">
        <f t="shared" si="11"/>
        <v>740000</v>
      </c>
      <c r="K82" s="25">
        <f t="shared" si="13"/>
        <v>3.4000006000000096E-2</v>
      </c>
      <c r="L82" s="26">
        <f t="shared" si="16"/>
        <v>25160.00444000007</v>
      </c>
      <c r="N82" s="19"/>
    </row>
    <row r="83" spans="3:14" x14ac:dyDescent="0.25">
      <c r="C83" s="22">
        <f t="shared" si="10"/>
        <v>750000</v>
      </c>
      <c r="D83" s="5">
        <f t="shared" si="15"/>
        <v>6.8724999999999981E-2</v>
      </c>
      <c r="E83" s="6">
        <f t="shared" si="0"/>
        <v>51543.749999999985</v>
      </c>
      <c r="F83" s="7">
        <f t="shared" si="14"/>
        <v>7731.5624999999973</v>
      </c>
      <c r="G83" s="7">
        <f t="shared" si="9"/>
        <v>3865.7812499999986</v>
      </c>
      <c r="H83" s="42">
        <v>250</v>
      </c>
      <c r="J83" s="22">
        <f t="shared" si="11"/>
        <v>750000</v>
      </c>
      <c r="K83" s="25">
        <f t="shared" si="13"/>
        <v>3.3846160000000097E-2</v>
      </c>
      <c r="L83" s="26">
        <f t="shared" si="16"/>
        <v>25384.620000000072</v>
      </c>
      <c r="N83" s="19"/>
    </row>
    <row r="84" spans="3:14" x14ac:dyDescent="0.25">
      <c r="C84" s="22">
        <f t="shared" si="10"/>
        <v>760000</v>
      </c>
      <c r="D84" s="5">
        <f t="shared" si="15"/>
        <v>6.8639999999999979E-2</v>
      </c>
      <c r="E84" s="6">
        <f t="shared" si="0"/>
        <v>52166.399999999987</v>
      </c>
      <c r="F84" s="7">
        <f t="shared" si="14"/>
        <v>7824.9599999999973</v>
      </c>
      <c r="G84" s="7">
        <f t="shared" si="9"/>
        <v>3912.4799999999987</v>
      </c>
      <c r="H84" s="42">
        <v>250</v>
      </c>
      <c r="J84" s="22">
        <f t="shared" si="11"/>
        <v>760000</v>
      </c>
      <c r="K84" s="25">
        <f t="shared" si="13"/>
        <v>3.3692314000000098E-2</v>
      </c>
      <c r="L84" s="26">
        <f t="shared" si="16"/>
        <v>25606.158640000074</v>
      </c>
      <c r="N84" s="19"/>
    </row>
    <row r="85" spans="3:14" x14ac:dyDescent="0.25">
      <c r="C85" s="22">
        <f t="shared" si="10"/>
        <v>770000</v>
      </c>
      <c r="D85" s="5">
        <f t="shared" si="15"/>
        <v>6.8554999999999977E-2</v>
      </c>
      <c r="E85" s="6">
        <f t="shared" si="0"/>
        <v>52787.349999999984</v>
      </c>
      <c r="F85" s="7">
        <f t="shared" si="14"/>
        <v>7918.1024999999972</v>
      </c>
      <c r="G85" s="7">
        <f t="shared" si="9"/>
        <v>3959.0512499999986</v>
      </c>
      <c r="H85" s="42">
        <v>250</v>
      </c>
      <c r="J85" s="22">
        <f t="shared" si="11"/>
        <v>770000</v>
      </c>
      <c r="K85" s="25">
        <f t="shared" si="13"/>
        <v>3.3538468000000099E-2</v>
      </c>
      <c r="L85" s="26">
        <f t="shared" si="16"/>
        <v>25824.620360000077</v>
      </c>
      <c r="N85" s="19"/>
    </row>
    <row r="86" spans="3:14" x14ac:dyDescent="0.25">
      <c r="C86" s="22">
        <f t="shared" si="10"/>
        <v>780000</v>
      </c>
      <c r="D86" s="5">
        <f t="shared" si="15"/>
        <v>6.8469999999999975E-2</v>
      </c>
      <c r="E86" s="6">
        <f t="shared" si="0"/>
        <v>53406.599999999984</v>
      </c>
      <c r="F86" s="7">
        <f t="shared" si="14"/>
        <v>8010.9899999999971</v>
      </c>
      <c r="G86" s="7">
        <f t="shared" si="9"/>
        <v>4005.4949999999985</v>
      </c>
      <c r="H86" s="42">
        <v>250</v>
      </c>
      <c r="J86" s="22">
        <f t="shared" si="11"/>
        <v>780000</v>
      </c>
      <c r="K86" s="25">
        <f t="shared" si="13"/>
        <v>3.33846220000001E-2</v>
      </c>
      <c r="L86" s="26">
        <f t="shared" si="16"/>
        <v>26040.005160000077</v>
      </c>
      <c r="N86" s="19"/>
    </row>
    <row r="87" spans="3:14" x14ac:dyDescent="0.25">
      <c r="C87" s="22">
        <f t="shared" si="10"/>
        <v>790000</v>
      </c>
      <c r="D87" s="5">
        <f t="shared" si="15"/>
        <v>6.8384999999999974E-2</v>
      </c>
      <c r="E87" s="6">
        <f t="shared" si="0"/>
        <v>54024.14999999998</v>
      </c>
      <c r="F87" s="7">
        <f t="shared" si="14"/>
        <v>8103.6224999999968</v>
      </c>
      <c r="G87" s="7">
        <f t="shared" si="9"/>
        <v>4051.8112499999984</v>
      </c>
      <c r="H87" s="42">
        <v>250</v>
      </c>
      <c r="J87" s="22">
        <f t="shared" si="11"/>
        <v>790000</v>
      </c>
      <c r="K87" s="25">
        <f t="shared" si="13"/>
        <v>3.3230776000000101E-2</v>
      </c>
      <c r="L87" s="26">
        <f t="shared" si="16"/>
        <v>26252.313040000081</v>
      </c>
      <c r="N87" s="19"/>
    </row>
    <row r="88" spans="3:14" x14ac:dyDescent="0.25">
      <c r="C88" s="22">
        <f t="shared" si="10"/>
        <v>800000</v>
      </c>
      <c r="D88" s="5">
        <f t="shared" si="15"/>
        <v>6.8299999999999972E-2</v>
      </c>
      <c r="E88" s="6">
        <f t="shared" si="0"/>
        <v>54639.999999999978</v>
      </c>
      <c r="F88" s="7">
        <f t="shared" si="14"/>
        <v>8195.9999999999964</v>
      </c>
      <c r="G88" s="7">
        <f t="shared" si="9"/>
        <v>4097.9999999999982</v>
      </c>
      <c r="H88" s="42">
        <v>250</v>
      </c>
      <c r="J88" s="22">
        <f t="shared" si="11"/>
        <v>800000</v>
      </c>
      <c r="K88" s="25">
        <f t="shared" si="13"/>
        <v>3.3076930000000102E-2</v>
      </c>
      <c r="L88" s="26">
        <f t="shared" si="16"/>
        <v>26461.544000000082</v>
      </c>
      <c r="N88" s="19"/>
    </row>
    <row r="89" spans="3:14" x14ac:dyDescent="0.25">
      <c r="C89" s="22">
        <f t="shared" si="10"/>
        <v>810000</v>
      </c>
      <c r="D89" s="5">
        <f t="shared" si="15"/>
        <v>6.821499999999997E-2</v>
      </c>
      <c r="E89" s="6">
        <f t="shared" si="0"/>
        <v>55254.149999999972</v>
      </c>
      <c r="F89" s="7">
        <f t="shared" si="14"/>
        <v>8288.1224999999959</v>
      </c>
      <c r="G89" s="7">
        <f t="shared" si="9"/>
        <v>4144.0612499999979</v>
      </c>
      <c r="H89" s="42">
        <v>250</v>
      </c>
      <c r="J89" s="22">
        <f t="shared" si="11"/>
        <v>810000</v>
      </c>
      <c r="K89" s="25">
        <f t="shared" si="13"/>
        <v>3.2923084000000102E-2</v>
      </c>
      <c r="L89" s="26">
        <f t="shared" si="16"/>
        <v>26667.698040000083</v>
      </c>
      <c r="N89" s="19"/>
    </row>
    <row r="90" spans="3:14" x14ac:dyDescent="0.25">
      <c r="C90" s="22">
        <f t="shared" si="10"/>
        <v>820000</v>
      </c>
      <c r="D90" s="5">
        <f t="shared" si="15"/>
        <v>6.8129999999999968E-2</v>
      </c>
      <c r="E90" s="6">
        <f t="shared" si="0"/>
        <v>55866.599999999977</v>
      </c>
      <c r="F90" s="7">
        <f t="shared" si="14"/>
        <v>8379.9899999999961</v>
      </c>
      <c r="G90" s="7">
        <f t="shared" si="9"/>
        <v>4189.9949999999981</v>
      </c>
      <c r="H90" s="42">
        <v>250</v>
      </c>
      <c r="J90" s="22">
        <f t="shared" si="11"/>
        <v>820000</v>
      </c>
      <c r="K90" s="25">
        <f t="shared" si="13"/>
        <v>3.2769238000000103E-2</v>
      </c>
      <c r="L90" s="26">
        <f t="shared" si="16"/>
        <v>26870.775160000085</v>
      </c>
      <c r="N90" s="19"/>
    </row>
    <row r="91" spans="3:14" x14ac:dyDescent="0.25">
      <c r="C91" s="22">
        <f t="shared" si="10"/>
        <v>830000</v>
      </c>
      <c r="D91" s="5">
        <f t="shared" si="15"/>
        <v>6.8044999999999967E-2</v>
      </c>
      <c r="E91" s="6">
        <f t="shared" si="0"/>
        <v>56477.349999999969</v>
      </c>
      <c r="F91" s="7">
        <f t="shared" si="14"/>
        <v>8471.6024999999954</v>
      </c>
      <c r="G91" s="7">
        <f t="shared" si="9"/>
        <v>4235.8012499999977</v>
      </c>
      <c r="H91" s="42">
        <v>250</v>
      </c>
      <c r="J91" s="22">
        <f t="shared" si="11"/>
        <v>830000</v>
      </c>
      <c r="K91" s="25">
        <f t="shared" si="13"/>
        <v>3.2615392000000104E-2</v>
      </c>
      <c r="L91" s="26">
        <f t="shared" si="16"/>
        <v>27070.775360000087</v>
      </c>
      <c r="N91" s="19"/>
    </row>
    <row r="92" spans="3:14" x14ac:dyDescent="0.25">
      <c r="C92" s="22">
        <f t="shared" si="10"/>
        <v>840000</v>
      </c>
      <c r="D92" s="5">
        <f t="shared" si="15"/>
        <v>6.7959999999999965E-2</v>
      </c>
      <c r="E92" s="6">
        <f t="shared" si="0"/>
        <v>57086.399999999972</v>
      </c>
      <c r="F92" s="7">
        <f t="shared" si="14"/>
        <v>8562.9599999999955</v>
      </c>
      <c r="G92" s="7">
        <f t="shared" si="9"/>
        <v>4281.4799999999977</v>
      </c>
      <c r="H92" s="42">
        <v>250</v>
      </c>
      <c r="J92" s="22">
        <f t="shared" si="11"/>
        <v>840000</v>
      </c>
      <c r="K92" s="25">
        <f t="shared" si="13"/>
        <v>3.2461546000000105E-2</v>
      </c>
      <c r="L92" s="26">
        <f t="shared" si="16"/>
        <v>27267.69864000009</v>
      </c>
      <c r="N92" s="19"/>
    </row>
    <row r="93" spans="3:14" x14ac:dyDescent="0.25">
      <c r="C93" s="22">
        <f t="shared" si="10"/>
        <v>850000</v>
      </c>
      <c r="D93" s="5">
        <f t="shared" si="15"/>
        <v>6.7874999999999963E-2</v>
      </c>
      <c r="E93" s="6">
        <f t="shared" si="0"/>
        <v>57693.749999999971</v>
      </c>
      <c r="F93" s="7">
        <f t="shared" si="14"/>
        <v>8654.0624999999945</v>
      </c>
      <c r="G93" s="7">
        <f t="shared" si="9"/>
        <v>4327.0312499999973</v>
      </c>
      <c r="H93" s="42">
        <v>250</v>
      </c>
      <c r="J93" s="22">
        <f t="shared" si="11"/>
        <v>850000</v>
      </c>
      <c r="K93" s="25">
        <f t="shared" si="13"/>
        <v>3.2307700000000106E-2</v>
      </c>
      <c r="L93" s="26">
        <f t="shared" si="16"/>
        <v>27461.545000000089</v>
      </c>
      <c r="N93" s="19"/>
    </row>
    <row r="94" spans="3:14" x14ac:dyDescent="0.25">
      <c r="C94" s="22">
        <f t="shared" si="10"/>
        <v>860000</v>
      </c>
      <c r="D94" s="5">
        <f t="shared" si="15"/>
        <v>6.7789999999999961E-2</v>
      </c>
      <c r="E94" s="6">
        <f t="shared" si="0"/>
        <v>58299.399999999965</v>
      </c>
      <c r="F94" s="7">
        <f t="shared" si="14"/>
        <v>8744.9099999999944</v>
      </c>
      <c r="G94" s="7">
        <f t="shared" si="9"/>
        <v>4372.4549999999972</v>
      </c>
      <c r="H94" s="42">
        <v>250</v>
      </c>
      <c r="J94" s="22">
        <f t="shared" si="11"/>
        <v>860000</v>
      </c>
      <c r="K94" s="25">
        <f t="shared" si="13"/>
        <v>3.2153854000000107E-2</v>
      </c>
      <c r="L94" s="26">
        <f t="shared" si="16"/>
        <v>27652.314440000093</v>
      </c>
      <c r="N94" s="19"/>
    </row>
    <row r="95" spans="3:14" x14ac:dyDescent="0.25">
      <c r="C95" s="22">
        <f t="shared" si="10"/>
        <v>870000</v>
      </c>
      <c r="D95" s="5">
        <f t="shared" si="15"/>
        <v>6.770499999999996E-2</v>
      </c>
      <c r="E95" s="6">
        <f t="shared" si="0"/>
        <v>58903.349999999962</v>
      </c>
      <c r="F95" s="7">
        <f t="shared" si="14"/>
        <v>8835.5024999999932</v>
      </c>
      <c r="G95" s="7">
        <f t="shared" si="9"/>
        <v>4417.7512499999966</v>
      </c>
      <c r="H95" s="42">
        <v>250</v>
      </c>
      <c r="J95" s="22">
        <f t="shared" si="11"/>
        <v>870000</v>
      </c>
      <c r="K95" s="25">
        <f t="shared" si="13"/>
        <v>3.2000008000000107E-2</v>
      </c>
      <c r="L95" s="26">
        <f t="shared" si="16"/>
        <v>27840.006960000093</v>
      </c>
      <c r="N95" s="19"/>
    </row>
    <row r="96" spans="3:14" x14ac:dyDescent="0.25">
      <c r="C96" s="22">
        <f t="shared" si="10"/>
        <v>880000</v>
      </c>
      <c r="D96" s="5">
        <f t="shared" si="15"/>
        <v>6.7619999999999958E-2</v>
      </c>
      <c r="E96" s="6">
        <f t="shared" si="0"/>
        <v>59505.599999999962</v>
      </c>
      <c r="F96" s="7">
        <f t="shared" si="14"/>
        <v>8925.8399999999947</v>
      </c>
      <c r="G96" s="7">
        <f t="shared" si="9"/>
        <v>4462.9199999999973</v>
      </c>
      <c r="H96" s="42">
        <v>250</v>
      </c>
      <c r="J96" s="22">
        <f t="shared" si="11"/>
        <v>880000</v>
      </c>
      <c r="K96" s="25">
        <f t="shared" si="13"/>
        <v>3.1846162000000108E-2</v>
      </c>
      <c r="L96" s="26">
        <f t="shared" si="16"/>
        <v>28024.622560000094</v>
      </c>
      <c r="N96" s="19"/>
    </row>
    <row r="97" spans="3:14" x14ac:dyDescent="0.25">
      <c r="C97" s="22">
        <f t="shared" si="10"/>
        <v>890000</v>
      </c>
      <c r="D97" s="5">
        <f t="shared" si="15"/>
        <v>6.7534999999999956E-2</v>
      </c>
      <c r="E97" s="6">
        <f t="shared" si="0"/>
        <v>60106.149999999958</v>
      </c>
      <c r="F97" s="7">
        <f t="shared" si="14"/>
        <v>9015.9224999999933</v>
      </c>
      <c r="G97" s="7">
        <f t="shared" si="9"/>
        <v>4507.9612499999967</v>
      </c>
      <c r="H97" s="42">
        <v>250</v>
      </c>
      <c r="J97" s="22">
        <f t="shared" si="11"/>
        <v>890000</v>
      </c>
      <c r="K97" s="25">
        <f t="shared" si="13"/>
        <v>3.1692316000000109E-2</v>
      </c>
      <c r="L97" s="26">
        <f t="shared" si="16"/>
        <v>28206.161240000096</v>
      </c>
      <c r="N97" s="19"/>
    </row>
    <row r="98" spans="3:14" x14ac:dyDescent="0.25">
      <c r="C98" s="22">
        <f t="shared" si="10"/>
        <v>900000</v>
      </c>
      <c r="D98" s="5">
        <f t="shared" si="15"/>
        <v>6.7449999999999954E-2</v>
      </c>
      <c r="E98" s="6">
        <f t="shared" si="0"/>
        <v>60704.999999999956</v>
      </c>
      <c r="F98" s="7">
        <f t="shared" si="14"/>
        <v>9105.7499999999927</v>
      </c>
      <c r="G98" s="7">
        <f t="shared" ref="G98:G161" si="17">0.075*E98</f>
        <v>4552.8749999999964</v>
      </c>
      <c r="H98" s="42">
        <v>250</v>
      </c>
      <c r="J98" s="22">
        <f t="shared" si="11"/>
        <v>900000</v>
      </c>
      <c r="K98" s="25">
        <f t="shared" si="13"/>
        <v>3.153847000000011E-2</v>
      </c>
      <c r="L98" s="26">
        <f t="shared" si="16"/>
        <v>28384.623000000098</v>
      </c>
      <c r="N98" s="19"/>
    </row>
    <row r="99" spans="3:14" x14ac:dyDescent="0.25">
      <c r="C99" s="22">
        <f t="shared" si="10"/>
        <v>910000</v>
      </c>
      <c r="D99" s="5">
        <f t="shared" si="15"/>
        <v>6.7364999999999953E-2</v>
      </c>
      <c r="E99" s="6">
        <f t="shared" si="0"/>
        <v>61302.149999999958</v>
      </c>
      <c r="F99" s="7">
        <f t="shared" si="14"/>
        <v>9195.3224999999929</v>
      </c>
      <c r="G99" s="7">
        <f t="shared" si="17"/>
        <v>4597.6612499999965</v>
      </c>
      <c r="H99" s="42">
        <v>250</v>
      </c>
      <c r="J99" s="22">
        <f t="shared" si="11"/>
        <v>910000</v>
      </c>
      <c r="K99" s="25">
        <f t="shared" si="13"/>
        <v>3.1384624000000111E-2</v>
      </c>
      <c r="L99" s="26">
        <f t="shared" si="16"/>
        <v>28560.0078400001</v>
      </c>
      <c r="N99" s="19"/>
    </row>
    <row r="100" spans="3:14" x14ac:dyDescent="0.25">
      <c r="C100" s="22">
        <f t="shared" si="10"/>
        <v>920000</v>
      </c>
      <c r="D100" s="5">
        <f t="shared" si="15"/>
        <v>6.7279999999999951E-2</v>
      </c>
      <c r="E100" s="6">
        <f t="shared" si="0"/>
        <v>61897.599999999955</v>
      </c>
      <c r="F100" s="7">
        <f t="shared" si="14"/>
        <v>9284.6399999999921</v>
      </c>
      <c r="G100" s="7">
        <f t="shared" si="17"/>
        <v>4642.3199999999961</v>
      </c>
      <c r="H100" s="42">
        <v>250</v>
      </c>
      <c r="J100" s="22">
        <f t="shared" si="11"/>
        <v>920000</v>
      </c>
      <c r="K100" s="25">
        <f t="shared" si="13"/>
        <v>3.1230778000000112E-2</v>
      </c>
      <c r="L100" s="26">
        <f t="shared" si="16"/>
        <v>28732.315760000103</v>
      </c>
      <c r="N100" s="19"/>
    </row>
    <row r="101" spans="3:14" x14ac:dyDescent="0.25">
      <c r="C101" s="22">
        <f t="shared" si="10"/>
        <v>930000</v>
      </c>
      <c r="D101" s="5">
        <f t="shared" si="15"/>
        <v>6.7194999999999949E-2</v>
      </c>
      <c r="E101" s="6">
        <f t="shared" si="0"/>
        <v>62491.349999999955</v>
      </c>
      <c r="F101" s="7">
        <f t="shared" si="14"/>
        <v>9373.7024999999921</v>
      </c>
      <c r="G101" s="7">
        <f t="shared" si="17"/>
        <v>4686.8512499999961</v>
      </c>
      <c r="H101" s="42">
        <v>250</v>
      </c>
      <c r="J101" s="22">
        <f t="shared" si="11"/>
        <v>930000</v>
      </c>
      <c r="K101" s="25">
        <f t="shared" si="13"/>
        <v>3.1076932000000113E-2</v>
      </c>
      <c r="L101" s="26">
        <f t="shared" si="16"/>
        <v>28901.546760000103</v>
      </c>
      <c r="N101" s="19"/>
    </row>
    <row r="102" spans="3:14" x14ac:dyDescent="0.25">
      <c r="C102" s="22">
        <f t="shared" si="10"/>
        <v>940000</v>
      </c>
      <c r="D102" s="5">
        <f t="shared" si="15"/>
        <v>6.7109999999999947E-2</v>
      </c>
      <c r="E102" s="6">
        <f t="shared" si="0"/>
        <v>63083.399999999951</v>
      </c>
      <c r="F102" s="7">
        <f t="shared" si="14"/>
        <v>9462.5099999999929</v>
      </c>
      <c r="G102" s="7">
        <f t="shared" si="17"/>
        <v>4731.2549999999965</v>
      </c>
      <c r="H102" s="42">
        <v>250</v>
      </c>
      <c r="J102" s="22">
        <f t="shared" si="11"/>
        <v>940000</v>
      </c>
      <c r="K102" s="25">
        <f t="shared" si="13"/>
        <v>3.0923086000000113E-2</v>
      </c>
      <c r="L102" s="26">
        <f t="shared" si="16"/>
        <v>29067.700840000107</v>
      </c>
      <c r="N102" s="19"/>
    </row>
    <row r="103" spans="3:14" x14ac:dyDescent="0.25">
      <c r="C103" s="22">
        <f t="shared" ref="C103:C166" si="18">C98+50000</f>
        <v>950000</v>
      </c>
      <c r="D103" s="5">
        <f t="shared" si="15"/>
        <v>6.7024999999999946E-2</v>
      </c>
      <c r="E103" s="6">
        <f t="shared" si="0"/>
        <v>63673.749999999949</v>
      </c>
      <c r="F103" s="7">
        <f t="shared" si="14"/>
        <v>9551.0624999999927</v>
      </c>
      <c r="G103" s="7">
        <f t="shared" si="17"/>
        <v>4775.5312499999964</v>
      </c>
      <c r="H103" s="42">
        <v>250</v>
      </c>
      <c r="J103" s="22">
        <f t="shared" ref="J103:J166" si="19">J98+50000</f>
        <v>950000</v>
      </c>
      <c r="K103" s="25">
        <f t="shared" si="13"/>
        <v>3.0769240000000114E-2</v>
      </c>
      <c r="L103" s="26">
        <f t="shared" si="16"/>
        <v>29230.778000000108</v>
      </c>
      <c r="N103" s="19"/>
    </row>
    <row r="104" spans="3:14" x14ac:dyDescent="0.25">
      <c r="C104" s="22">
        <f t="shared" si="18"/>
        <v>960000</v>
      </c>
      <c r="D104" s="5">
        <f t="shared" si="15"/>
        <v>6.6939999999999944E-2</v>
      </c>
      <c r="E104" s="6">
        <f t="shared" si="0"/>
        <v>64262.399999999943</v>
      </c>
      <c r="F104" s="7">
        <f t="shared" si="14"/>
        <v>9639.3599999999915</v>
      </c>
      <c r="G104" s="7">
        <f t="shared" si="17"/>
        <v>4819.6799999999957</v>
      </c>
      <c r="H104" s="42">
        <v>250</v>
      </c>
      <c r="J104" s="22">
        <f t="shared" si="19"/>
        <v>960000</v>
      </c>
      <c r="K104" s="25">
        <f t="shared" si="13"/>
        <v>3.0615394000000115E-2</v>
      </c>
      <c r="L104" s="26">
        <f t="shared" si="16"/>
        <v>29390.778240000109</v>
      </c>
      <c r="N104" s="19"/>
    </row>
    <row r="105" spans="3:14" x14ac:dyDescent="0.25">
      <c r="C105" s="22">
        <f t="shared" si="18"/>
        <v>970000</v>
      </c>
      <c r="D105" s="5">
        <f t="shared" si="15"/>
        <v>6.6854999999999942E-2</v>
      </c>
      <c r="E105" s="6">
        <f t="shared" si="0"/>
        <v>64849.349999999948</v>
      </c>
      <c r="F105" s="7">
        <f t="shared" si="14"/>
        <v>9727.4024999999911</v>
      </c>
      <c r="G105" s="7">
        <f t="shared" si="17"/>
        <v>4863.7012499999955</v>
      </c>
      <c r="H105" s="42">
        <v>250</v>
      </c>
      <c r="J105" s="22">
        <f t="shared" si="19"/>
        <v>970000</v>
      </c>
      <c r="K105" s="25">
        <f t="shared" si="13"/>
        <v>3.0461548000000116E-2</v>
      </c>
      <c r="L105" s="26">
        <f t="shared" si="16"/>
        <v>29547.701560000114</v>
      </c>
      <c r="N105" s="19"/>
    </row>
    <row r="106" spans="3:14" x14ac:dyDescent="0.25">
      <c r="C106" s="22">
        <f t="shared" si="18"/>
        <v>980000</v>
      </c>
      <c r="D106" s="5">
        <f t="shared" si="15"/>
        <v>6.6769999999999941E-2</v>
      </c>
      <c r="E106" s="6">
        <f t="shared" si="0"/>
        <v>65434.59999999994</v>
      </c>
      <c r="F106" s="7">
        <f t="shared" si="14"/>
        <v>9815.1899999999914</v>
      </c>
      <c r="G106" s="7">
        <f t="shared" si="17"/>
        <v>4907.5949999999957</v>
      </c>
      <c r="H106" s="42">
        <v>250</v>
      </c>
      <c r="J106" s="22">
        <f t="shared" si="19"/>
        <v>980000</v>
      </c>
      <c r="K106" s="25">
        <f t="shared" si="13"/>
        <v>3.0307702000000117E-2</v>
      </c>
      <c r="L106" s="26">
        <f t="shared" si="16"/>
        <v>29701.547960000116</v>
      </c>
      <c r="N106" s="19"/>
    </row>
    <row r="107" spans="3:14" x14ac:dyDescent="0.25">
      <c r="C107" s="22">
        <f t="shared" si="18"/>
        <v>990000</v>
      </c>
      <c r="D107" s="5">
        <f t="shared" si="15"/>
        <v>6.6684999999999939E-2</v>
      </c>
      <c r="E107" s="6">
        <f t="shared" si="0"/>
        <v>66018.149999999936</v>
      </c>
      <c r="F107" s="7">
        <f t="shared" si="14"/>
        <v>9902.7224999999908</v>
      </c>
      <c r="G107" s="7">
        <f t="shared" si="17"/>
        <v>4951.3612499999954</v>
      </c>
      <c r="H107" s="42">
        <v>250</v>
      </c>
      <c r="J107" s="22">
        <f t="shared" si="19"/>
        <v>990000</v>
      </c>
      <c r="K107" s="25">
        <f t="shared" si="13"/>
        <v>3.0153856000000118E-2</v>
      </c>
      <c r="L107" s="26">
        <f t="shared" si="16"/>
        <v>29852.317440000115</v>
      </c>
      <c r="N107" s="19"/>
    </row>
    <row r="108" spans="3:14" x14ac:dyDescent="0.25">
      <c r="C108" s="22">
        <f t="shared" si="18"/>
        <v>1000000</v>
      </c>
      <c r="D108" s="5">
        <f t="shared" si="15"/>
        <v>6.6599999999999937E-2</v>
      </c>
      <c r="E108" s="6">
        <f t="shared" si="0"/>
        <v>66599.999999999942</v>
      </c>
      <c r="F108" s="7">
        <f t="shared" si="14"/>
        <v>9989.9999999999909</v>
      </c>
      <c r="G108" s="7">
        <f t="shared" si="17"/>
        <v>4994.9999999999955</v>
      </c>
      <c r="H108" s="42">
        <v>250</v>
      </c>
      <c r="J108" s="22">
        <f t="shared" si="19"/>
        <v>1000000</v>
      </c>
      <c r="K108" s="25">
        <f t="shared" si="13"/>
        <v>3.0000010000000119E-2</v>
      </c>
      <c r="L108" s="26">
        <f t="shared" si="16"/>
        <v>30000.010000000118</v>
      </c>
      <c r="N108" s="19"/>
    </row>
    <row r="109" spans="3:14" x14ac:dyDescent="0.25">
      <c r="C109" s="22">
        <f t="shared" si="18"/>
        <v>1010000</v>
      </c>
      <c r="D109" s="5">
        <f t="shared" si="15"/>
        <v>6.6514999999999935E-2</v>
      </c>
      <c r="E109" s="6">
        <f t="shared" si="0"/>
        <v>67180.149999999936</v>
      </c>
      <c r="F109" s="7">
        <f t="shared" si="14"/>
        <v>10077.02249999999</v>
      </c>
      <c r="G109" s="7">
        <f t="shared" si="17"/>
        <v>5038.511249999995</v>
      </c>
      <c r="H109" s="42">
        <v>250</v>
      </c>
      <c r="J109" s="22">
        <f t="shared" si="19"/>
        <v>1010000</v>
      </c>
      <c r="K109" s="25">
        <f>K108-0.000071943</f>
        <v>2.9928067000000117E-2</v>
      </c>
      <c r="L109" s="26">
        <f t="shared" si="16"/>
        <v>30227.347670000119</v>
      </c>
      <c r="N109" s="19"/>
    </row>
    <row r="110" spans="3:14" x14ac:dyDescent="0.25">
      <c r="C110" s="22">
        <f t="shared" si="18"/>
        <v>1020000</v>
      </c>
      <c r="D110" s="5">
        <f t="shared" si="15"/>
        <v>6.6429999999999934E-2</v>
      </c>
      <c r="E110" s="6">
        <f t="shared" si="0"/>
        <v>67758.599999999933</v>
      </c>
      <c r="F110" s="7">
        <f t="shared" si="14"/>
        <v>10163.78999999999</v>
      </c>
      <c r="G110" s="7">
        <f t="shared" si="17"/>
        <v>5081.894999999995</v>
      </c>
      <c r="H110" s="42">
        <v>250</v>
      </c>
      <c r="J110" s="22">
        <f t="shared" si="19"/>
        <v>1020000</v>
      </c>
      <c r="K110" s="25">
        <f t="shared" ref="K110:K173" si="20">K109-0.000071943</f>
        <v>2.9856124000000116E-2</v>
      </c>
      <c r="L110" s="26">
        <f t="shared" si="16"/>
        <v>30453.246480000118</v>
      </c>
      <c r="N110" s="19"/>
    </row>
    <row r="111" spans="3:14" x14ac:dyDescent="0.25">
      <c r="C111" s="22">
        <f t="shared" si="18"/>
        <v>1030000</v>
      </c>
      <c r="D111" s="5">
        <f t="shared" si="15"/>
        <v>6.6344999999999932E-2</v>
      </c>
      <c r="E111" s="6">
        <f t="shared" si="0"/>
        <v>68335.349999999933</v>
      </c>
      <c r="F111" s="7">
        <f t="shared" si="14"/>
        <v>10250.302499999989</v>
      </c>
      <c r="G111" s="7">
        <f t="shared" si="17"/>
        <v>5125.1512499999944</v>
      </c>
      <c r="H111" s="42">
        <v>250</v>
      </c>
      <c r="J111" s="22">
        <f t="shared" si="19"/>
        <v>1030000</v>
      </c>
      <c r="K111" s="25">
        <f t="shared" si="20"/>
        <v>2.9784181000000114E-2</v>
      </c>
      <c r="L111" s="26">
        <f t="shared" si="16"/>
        <v>30677.706430000118</v>
      </c>
      <c r="N111" s="19"/>
    </row>
    <row r="112" spans="3:14" x14ac:dyDescent="0.25">
      <c r="C112" s="22">
        <f t="shared" si="18"/>
        <v>1040000</v>
      </c>
      <c r="D112" s="5">
        <f t="shared" si="15"/>
        <v>6.625999999999993E-2</v>
      </c>
      <c r="E112" s="6">
        <f t="shared" si="0"/>
        <v>68910.399999999921</v>
      </c>
      <c r="F112" s="7">
        <f t="shared" si="14"/>
        <v>10336.559999999989</v>
      </c>
      <c r="G112" s="7">
        <f t="shared" si="17"/>
        <v>5168.2799999999943</v>
      </c>
      <c r="H112" s="42">
        <v>250</v>
      </c>
      <c r="J112" s="22">
        <f t="shared" si="19"/>
        <v>1040000</v>
      </c>
      <c r="K112" s="25">
        <f t="shared" si="20"/>
        <v>2.9712238000000113E-2</v>
      </c>
      <c r="L112" s="26">
        <f t="shared" si="16"/>
        <v>30900.727520000117</v>
      </c>
      <c r="N112" s="19"/>
    </row>
    <row r="113" spans="3:14" x14ac:dyDescent="0.25">
      <c r="C113" s="22">
        <f t="shared" si="18"/>
        <v>1050000</v>
      </c>
      <c r="D113" s="5">
        <f t="shared" si="15"/>
        <v>6.6174999999999928E-2</v>
      </c>
      <c r="E113" s="6">
        <f t="shared" si="0"/>
        <v>69483.749999999927</v>
      </c>
      <c r="F113" s="7">
        <f t="shared" si="14"/>
        <v>10422.562499999989</v>
      </c>
      <c r="G113" s="7">
        <f t="shared" si="17"/>
        <v>5211.2812499999945</v>
      </c>
      <c r="H113" s="42">
        <v>250</v>
      </c>
      <c r="J113" s="22">
        <f t="shared" si="19"/>
        <v>1050000</v>
      </c>
      <c r="K113" s="25">
        <f t="shared" si="20"/>
        <v>2.9640295000000112E-2</v>
      </c>
      <c r="L113" s="26">
        <f t="shared" si="16"/>
        <v>31122.309750000117</v>
      </c>
      <c r="N113" s="19"/>
    </row>
    <row r="114" spans="3:14" x14ac:dyDescent="0.25">
      <c r="C114" s="22">
        <f t="shared" si="18"/>
        <v>1060000</v>
      </c>
      <c r="D114" s="5">
        <f t="shared" si="15"/>
        <v>6.6089999999999927E-2</v>
      </c>
      <c r="E114" s="6">
        <f t="shared" si="0"/>
        <v>70055.399999999921</v>
      </c>
      <c r="F114" s="7">
        <f t="shared" si="14"/>
        <v>10508.309999999989</v>
      </c>
      <c r="G114" s="7">
        <f t="shared" si="17"/>
        <v>5254.1549999999943</v>
      </c>
      <c r="H114" s="42">
        <v>250</v>
      </c>
      <c r="J114" s="22">
        <f t="shared" si="19"/>
        <v>1060000</v>
      </c>
      <c r="K114" s="25">
        <f t="shared" si="20"/>
        <v>2.956835200000011E-2</v>
      </c>
      <c r="L114" s="26">
        <f t="shared" si="16"/>
        <v>31342.453120000118</v>
      </c>
      <c r="N114" s="19"/>
    </row>
    <row r="115" spans="3:14" x14ac:dyDescent="0.25">
      <c r="C115" s="22">
        <f t="shared" si="18"/>
        <v>1070000</v>
      </c>
      <c r="D115" s="5">
        <f t="shared" si="15"/>
        <v>6.6004999999999925E-2</v>
      </c>
      <c r="E115" s="6">
        <f t="shared" si="0"/>
        <v>70625.349999999919</v>
      </c>
      <c r="F115" s="7">
        <f t="shared" si="14"/>
        <v>10593.802499999987</v>
      </c>
      <c r="G115" s="7">
        <f t="shared" si="17"/>
        <v>5296.9012499999935</v>
      </c>
      <c r="H115" s="42">
        <v>250</v>
      </c>
      <c r="J115" s="22">
        <f t="shared" si="19"/>
        <v>1070000</v>
      </c>
      <c r="K115" s="25">
        <f t="shared" si="20"/>
        <v>2.9496409000000109E-2</v>
      </c>
      <c r="L115" s="26">
        <f t="shared" si="16"/>
        <v>31561.157630000118</v>
      </c>
      <c r="N115" s="19"/>
    </row>
    <row r="116" spans="3:14" x14ac:dyDescent="0.25">
      <c r="C116" s="22">
        <f t="shared" si="18"/>
        <v>1080000</v>
      </c>
      <c r="D116" s="5">
        <f t="shared" si="15"/>
        <v>6.5919999999999923E-2</v>
      </c>
      <c r="E116" s="6">
        <f t="shared" si="0"/>
        <v>71193.599999999919</v>
      </c>
      <c r="F116" s="7">
        <f t="shared" si="14"/>
        <v>10679.039999999988</v>
      </c>
      <c r="G116" s="7">
        <f t="shared" si="17"/>
        <v>5339.5199999999941</v>
      </c>
      <c r="H116" s="42">
        <v>250</v>
      </c>
      <c r="J116" s="22">
        <f t="shared" si="19"/>
        <v>1080000</v>
      </c>
      <c r="K116" s="25">
        <f t="shared" si="20"/>
        <v>2.9424466000000107E-2</v>
      </c>
      <c r="L116" s="26">
        <f t="shared" si="16"/>
        <v>31778.423280000115</v>
      </c>
      <c r="N116" s="19"/>
    </row>
    <row r="117" spans="3:14" x14ac:dyDescent="0.25">
      <c r="C117" s="22">
        <f t="shared" si="18"/>
        <v>1090000</v>
      </c>
      <c r="D117" s="5">
        <f t="shared" si="15"/>
        <v>6.5834999999999921E-2</v>
      </c>
      <c r="E117" s="6">
        <f t="shared" si="0"/>
        <v>71760.149999999921</v>
      </c>
      <c r="F117" s="7">
        <f t="shared" si="14"/>
        <v>10764.022499999988</v>
      </c>
      <c r="G117" s="7">
        <f t="shared" si="17"/>
        <v>5382.0112499999941</v>
      </c>
      <c r="H117" s="42">
        <v>250</v>
      </c>
      <c r="J117" s="22">
        <f t="shared" si="19"/>
        <v>1090000</v>
      </c>
      <c r="K117" s="25">
        <f t="shared" si="20"/>
        <v>2.9352523000000106E-2</v>
      </c>
      <c r="L117" s="26">
        <f t="shared" si="16"/>
        <v>31994.250070000115</v>
      </c>
      <c r="N117" s="19"/>
    </row>
    <row r="118" spans="3:14" x14ac:dyDescent="0.25">
      <c r="C118" s="22">
        <f t="shared" si="18"/>
        <v>1100000</v>
      </c>
      <c r="D118" s="5">
        <f>D117-0.0085%</f>
        <v>6.574999999999992E-2</v>
      </c>
      <c r="E118" s="6">
        <f t="shared" si="0"/>
        <v>72324.999999999913</v>
      </c>
      <c r="F118" s="7">
        <f t="shared" si="14"/>
        <v>10848.749999999987</v>
      </c>
      <c r="G118" s="7">
        <f t="shared" si="17"/>
        <v>5424.3749999999936</v>
      </c>
      <c r="H118" s="42">
        <v>250</v>
      </c>
      <c r="J118" s="22">
        <f t="shared" si="19"/>
        <v>1100000</v>
      </c>
      <c r="K118" s="25">
        <f t="shared" si="20"/>
        <v>2.9280580000000105E-2</v>
      </c>
      <c r="L118" s="26">
        <f t="shared" si="16"/>
        <v>32208.638000000115</v>
      </c>
      <c r="N118" s="19"/>
    </row>
    <row r="119" spans="3:14" x14ac:dyDescent="0.25">
      <c r="C119" s="22">
        <f t="shared" si="18"/>
        <v>1110000</v>
      </c>
      <c r="D119" s="5">
        <f t="shared" si="15"/>
        <v>6.5664999999999918E-2</v>
      </c>
      <c r="E119" s="6">
        <f t="shared" si="0"/>
        <v>72888.149999999907</v>
      </c>
      <c r="F119" s="7">
        <f t="shared" si="14"/>
        <v>10933.222499999985</v>
      </c>
      <c r="G119" s="7">
        <f t="shared" si="17"/>
        <v>5466.6112499999927</v>
      </c>
      <c r="H119" s="42">
        <v>250</v>
      </c>
      <c r="J119" s="22">
        <f t="shared" si="19"/>
        <v>1110000</v>
      </c>
      <c r="K119" s="25">
        <f t="shared" si="20"/>
        <v>2.9208637000000103E-2</v>
      </c>
      <c r="L119" s="26">
        <f t="shared" si="16"/>
        <v>32421.587070000114</v>
      </c>
      <c r="N119" s="19"/>
    </row>
    <row r="120" spans="3:14" x14ac:dyDescent="0.25">
      <c r="C120" s="22">
        <f t="shared" si="18"/>
        <v>1120000</v>
      </c>
      <c r="D120" s="5">
        <f t="shared" si="15"/>
        <v>6.5579999999999916E-2</v>
      </c>
      <c r="E120" s="6">
        <f t="shared" si="0"/>
        <v>73449.599999999904</v>
      </c>
      <c r="F120" s="7">
        <f t="shared" si="14"/>
        <v>11017.439999999986</v>
      </c>
      <c r="G120" s="7">
        <f t="shared" si="17"/>
        <v>5508.719999999993</v>
      </c>
      <c r="H120" s="42">
        <v>250</v>
      </c>
      <c r="J120" s="22">
        <f t="shared" si="19"/>
        <v>1120000</v>
      </c>
      <c r="K120" s="25">
        <f t="shared" si="20"/>
        <v>2.9136694000000102E-2</v>
      </c>
      <c r="L120" s="26">
        <f t="shared" si="16"/>
        <v>32633.097280000115</v>
      </c>
      <c r="N120" s="19"/>
    </row>
    <row r="121" spans="3:14" x14ac:dyDescent="0.25">
      <c r="C121" s="22">
        <f t="shared" si="18"/>
        <v>1130000</v>
      </c>
      <c r="D121" s="5">
        <f t="shared" si="15"/>
        <v>6.5494999999999914E-2</v>
      </c>
      <c r="E121" s="6">
        <f t="shared" si="0"/>
        <v>74009.349999999904</v>
      </c>
      <c r="F121" s="7">
        <f t="shared" si="14"/>
        <v>11101.402499999986</v>
      </c>
      <c r="G121" s="7">
        <f t="shared" si="17"/>
        <v>5550.7012499999928</v>
      </c>
      <c r="H121" s="42">
        <v>250</v>
      </c>
      <c r="J121" s="22">
        <f t="shared" si="19"/>
        <v>1130000</v>
      </c>
      <c r="K121" s="25">
        <f t="shared" si="20"/>
        <v>2.90647510000001E-2</v>
      </c>
      <c r="L121" s="26">
        <f t="shared" si="16"/>
        <v>32843.168630000117</v>
      </c>
      <c r="N121" s="19"/>
    </row>
    <row r="122" spans="3:14" x14ac:dyDescent="0.25">
      <c r="C122" s="22">
        <f t="shared" si="18"/>
        <v>1140000</v>
      </c>
      <c r="D122" s="5">
        <f t="shared" si="15"/>
        <v>6.5409999999999913E-2</v>
      </c>
      <c r="E122" s="6">
        <f t="shared" si="0"/>
        <v>74567.399999999907</v>
      </c>
      <c r="F122" s="7">
        <f t="shared" si="14"/>
        <v>11185.109999999986</v>
      </c>
      <c r="G122" s="7">
        <f t="shared" si="17"/>
        <v>5592.554999999993</v>
      </c>
      <c r="H122" s="42">
        <v>250</v>
      </c>
      <c r="J122" s="22">
        <f t="shared" si="19"/>
        <v>1140000</v>
      </c>
      <c r="K122" s="25">
        <f t="shared" si="20"/>
        <v>2.8992808000000099E-2</v>
      </c>
      <c r="L122" s="26">
        <f t="shared" si="16"/>
        <v>33051.801120000113</v>
      </c>
      <c r="N122" s="19"/>
    </row>
    <row r="123" spans="3:14" x14ac:dyDescent="0.25">
      <c r="C123" s="22">
        <f t="shared" si="18"/>
        <v>1150000</v>
      </c>
      <c r="D123" s="5">
        <f t="shared" si="15"/>
        <v>6.5324999999999911E-2</v>
      </c>
      <c r="E123" s="6">
        <f t="shared" si="0"/>
        <v>75123.749999999898</v>
      </c>
      <c r="F123" s="7">
        <f t="shared" ref="F123:F186" si="21">0.15*E123</f>
        <v>11268.562499999984</v>
      </c>
      <c r="G123" s="7">
        <f t="shared" si="17"/>
        <v>5634.2812499999918</v>
      </c>
      <c r="H123" s="42">
        <v>250</v>
      </c>
      <c r="J123" s="22">
        <f t="shared" si="19"/>
        <v>1150000</v>
      </c>
      <c r="K123" s="25">
        <f t="shared" si="20"/>
        <v>2.8920865000000098E-2</v>
      </c>
      <c r="L123" s="26">
        <f t="shared" si="16"/>
        <v>33258.994750000114</v>
      </c>
      <c r="N123" s="19"/>
    </row>
    <row r="124" spans="3:14" x14ac:dyDescent="0.25">
      <c r="C124" s="22">
        <f t="shared" si="18"/>
        <v>1160000</v>
      </c>
      <c r="D124" s="5">
        <f t="shared" si="15"/>
        <v>6.5239999999999909E-2</v>
      </c>
      <c r="E124" s="6">
        <f t="shared" si="0"/>
        <v>75678.399999999892</v>
      </c>
      <c r="F124" s="7">
        <f t="shared" si="21"/>
        <v>11351.759999999984</v>
      </c>
      <c r="G124" s="7">
        <f t="shared" si="17"/>
        <v>5675.8799999999919</v>
      </c>
      <c r="H124" s="42">
        <v>250</v>
      </c>
      <c r="J124" s="22">
        <f t="shared" si="19"/>
        <v>1160000</v>
      </c>
      <c r="K124" s="25">
        <f t="shared" si="20"/>
        <v>2.8848922000000096E-2</v>
      </c>
      <c r="L124" s="26">
        <f t="shared" si="16"/>
        <v>33464.749520000114</v>
      </c>
      <c r="N124" s="19"/>
    </row>
    <row r="125" spans="3:14" x14ac:dyDescent="0.25">
      <c r="C125" s="22">
        <f t="shared" si="18"/>
        <v>1170000</v>
      </c>
      <c r="D125" s="5">
        <f t="shared" si="15"/>
        <v>6.5154999999999907E-2</v>
      </c>
      <c r="E125" s="6">
        <f t="shared" si="0"/>
        <v>76231.349999999889</v>
      </c>
      <c r="F125" s="7">
        <f t="shared" si="21"/>
        <v>11434.702499999983</v>
      </c>
      <c r="G125" s="7">
        <f t="shared" si="17"/>
        <v>5717.3512499999915</v>
      </c>
      <c r="H125" s="42">
        <v>250</v>
      </c>
      <c r="J125" s="22">
        <f t="shared" si="19"/>
        <v>1170000</v>
      </c>
      <c r="K125" s="25">
        <f t="shared" si="20"/>
        <v>2.8776979000000095E-2</v>
      </c>
      <c r="L125" s="26">
        <f t="shared" si="16"/>
        <v>33669.065430000112</v>
      </c>
      <c r="N125" s="19"/>
    </row>
    <row r="126" spans="3:14" x14ac:dyDescent="0.25">
      <c r="C126" s="22">
        <f t="shared" si="18"/>
        <v>1180000</v>
      </c>
      <c r="D126" s="5">
        <f t="shared" si="15"/>
        <v>6.5069999999999906E-2</v>
      </c>
      <c r="E126" s="6">
        <f t="shared" si="0"/>
        <v>76782.599999999889</v>
      </c>
      <c r="F126" s="7">
        <f t="shared" si="21"/>
        <v>11517.389999999983</v>
      </c>
      <c r="G126" s="7">
        <f t="shared" si="17"/>
        <v>5758.6949999999915</v>
      </c>
      <c r="H126" s="42">
        <v>250</v>
      </c>
      <c r="J126" s="22">
        <f t="shared" si="19"/>
        <v>1180000</v>
      </c>
      <c r="K126" s="25">
        <f t="shared" si="20"/>
        <v>2.8705036000000093E-2</v>
      </c>
      <c r="L126" s="26">
        <f t="shared" si="16"/>
        <v>33871.942480000107</v>
      </c>
      <c r="N126" s="19"/>
    </row>
    <row r="127" spans="3:14" x14ac:dyDescent="0.25">
      <c r="C127" s="22">
        <f t="shared" si="18"/>
        <v>1190000</v>
      </c>
      <c r="D127" s="5">
        <f t="shared" si="15"/>
        <v>6.4984999999999904E-2</v>
      </c>
      <c r="E127" s="6">
        <f t="shared" si="0"/>
        <v>77332.149999999892</v>
      </c>
      <c r="F127" s="7">
        <f t="shared" si="21"/>
        <v>11599.822499999984</v>
      </c>
      <c r="G127" s="7">
        <f t="shared" si="17"/>
        <v>5799.9112499999919</v>
      </c>
      <c r="H127" s="42">
        <v>250</v>
      </c>
      <c r="J127" s="22">
        <f t="shared" si="19"/>
        <v>1190000</v>
      </c>
      <c r="K127" s="25">
        <f t="shared" si="20"/>
        <v>2.8633093000000092E-2</v>
      </c>
      <c r="L127" s="26">
        <f t="shared" si="16"/>
        <v>34073.380670000108</v>
      </c>
      <c r="N127" s="19"/>
    </row>
    <row r="128" spans="3:14" x14ac:dyDescent="0.25">
      <c r="C128" s="22">
        <f t="shared" si="18"/>
        <v>1200000</v>
      </c>
      <c r="D128" s="5">
        <f t="shared" si="15"/>
        <v>6.4899999999999902E-2</v>
      </c>
      <c r="E128" s="6">
        <f t="shared" si="0"/>
        <v>77879.999999999884</v>
      </c>
      <c r="F128" s="7">
        <f t="shared" si="21"/>
        <v>11681.999999999982</v>
      </c>
      <c r="G128" s="7">
        <f t="shared" si="17"/>
        <v>5840.9999999999909</v>
      </c>
      <c r="H128" s="42">
        <v>250</v>
      </c>
      <c r="J128" s="22">
        <f t="shared" si="19"/>
        <v>1200000</v>
      </c>
      <c r="K128" s="25">
        <f t="shared" si="20"/>
        <v>2.8561150000000091E-2</v>
      </c>
      <c r="L128" s="26">
        <f t="shared" si="16"/>
        <v>34273.380000000107</v>
      </c>
      <c r="N128" s="19"/>
    </row>
    <row r="129" spans="3:14" x14ac:dyDescent="0.25">
      <c r="C129" s="22">
        <f t="shared" si="18"/>
        <v>1210000</v>
      </c>
      <c r="D129" s="5">
        <f t="shared" si="15"/>
        <v>6.48149999999999E-2</v>
      </c>
      <c r="E129" s="6">
        <f t="shared" si="0"/>
        <v>78426.149999999878</v>
      </c>
      <c r="F129" s="7">
        <f t="shared" si="21"/>
        <v>11763.922499999981</v>
      </c>
      <c r="G129" s="7">
        <f t="shared" si="17"/>
        <v>5881.9612499999903</v>
      </c>
      <c r="H129" s="42">
        <v>250</v>
      </c>
      <c r="J129" s="22">
        <f t="shared" si="19"/>
        <v>1210000</v>
      </c>
      <c r="K129" s="25">
        <f t="shared" si="20"/>
        <v>2.8489207000000089E-2</v>
      </c>
      <c r="L129" s="26">
        <f t="shared" si="16"/>
        <v>34471.940470000111</v>
      </c>
      <c r="N129" s="19"/>
    </row>
    <row r="130" spans="3:14" x14ac:dyDescent="0.25">
      <c r="C130" s="22">
        <f t="shared" si="18"/>
        <v>1220000</v>
      </c>
      <c r="D130" s="5">
        <f t="shared" si="15"/>
        <v>6.4729999999999899E-2</v>
      </c>
      <c r="E130" s="6">
        <f t="shared" si="0"/>
        <v>78970.599999999875</v>
      </c>
      <c r="F130" s="7">
        <f t="shared" si="21"/>
        <v>11845.58999999998</v>
      </c>
      <c r="G130" s="7">
        <f t="shared" si="17"/>
        <v>5922.7949999999901</v>
      </c>
      <c r="H130" s="42">
        <v>250</v>
      </c>
      <c r="J130" s="22">
        <f t="shared" si="19"/>
        <v>1220000</v>
      </c>
      <c r="K130" s="25">
        <f t="shared" si="20"/>
        <v>2.8417264000000088E-2</v>
      </c>
      <c r="L130" s="26">
        <f t="shared" si="16"/>
        <v>34669.062080000105</v>
      </c>
      <c r="N130" s="19"/>
    </row>
    <row r="131" spans="3:14" x14ac:dyDescent="0.25">
      <c r="C131" s="22">
        <f t="shared" si="18"/>
        <v>1230000</v>
      </c>
      <c r="D131" s="5">
        <f t="shared" si="15"/>
        <v>6.4644999999999897E-2</v>
      </c>
      <c r="E131" s="6">
        <f t="shared" si="0"/>
        <v>79513.349999999875</v>
      </c>
      <c r="F131" s="7">
        <f t="shared" si="21"/>
        <v>11927.002499999981</v>
      </c>
      <c r="G131" s="7">
        <f t="shared" si="17"/>
        <v>5963.5012499999903</v>
      </c>
      <c r="H131" s="42">
        <v>250</v>
      </c>
      <c r="J131" s="22">
        <f t="shared" si="19"/>
        <v>1230000</v>
      </c>
      <c r="K131" s="25">
        <f t="shared" si="20"/>
        <v>2.8345321000000086E-2</v>
      </c>
      <c r="L131" s="26">
        <f t="shared" si="16"/>
        <v>34864.744830000105</v>
      </c>
      <c r="N131" s="19"/>
    </row>
    <row r="132" spans="3:14" x14ac:dyDescent="0.25">
      <c r="C132" s="22">
        <f t="shared" si="18"/>
        <v>1240000</v>
      </c>
      <c r="D132" s="5">
        <f t="shared" si="15"/>
        <v>6.4559999999999895E-2</v>
      </c>
      <c r="E132" s="6">
        <f t="shared" si="0"/>
        <v>80054.399999999863</v>
      </c>
      <c r="F132" s="7">
        <f t="shared" si="21"/>
        <v>12008.15999999998</v>
      </c>
      <c r="G132" s="7">
        <f t="shared" si="17"/>
        <v>6004.0799999999899</v>
      </c>
      <c r="H132" s="42">
        <v>250</v>
      </c>
      <c r="J132" s="22">
        <f t="shared" si="19"/>
        <v>1240000</v>
      </c>
      <c r="K132" s="25">
        <f t="shared" si="20"/>
        <v>2.8273378000000085E-2</v>
      </c>
      <c r="L132" s="26">
        <f t="shared" si="16"/>
        <v>35058.988720000103</v>
      </c>
      <c r="N132" s="19"/>
    </row>
    <row r="133" spans="3:14" x14ac:dyDescent="0.25">
      <c r="C133" s="22">
        <f t="shared" si="18"/>
        <v>1250000</v>
      </c>
      <c r="D133" s="5">
        <f t="shared" si="15"/>
        <v>6.4474999999999894E-2</v>
      </c>
      <c r="E133" s="6">
        <f t="shared" si="0"/>
        <v>80593.749999999869</v>
      </c>
      <c r="F133" s="7">
        <f t="shared" si="21"/>
        <v>12089.06249999998</v>
      </c>
      <c r="G133" s="7">
        <f t="shared" si="17"/>
        <v>6044.53124999999</v>
      </c>
      <c r="H133" s="42">
        <v>250</v>
      </c>
      <c r="J133" s="22">
        <f t="shared" si="19"/>
        <v>1250000</v>
      </c>
      <c r="K133" s="25">
        <f t="shared" si="20"/>
        <v>2.8201435000000084E-2</v>
      </c>
      <c r="L133" s="26">
        <f t="shared" si="16"/>
        <v>35251.793750000106</v>
      </c>
      <c r="N133" s="19"/>
    </row>
    <row r="134" spans="3:14" x14ac:dyDescent="0.25">
      <c r="C134" s="22">
        <f t="shared" si="18"/>
        <v>1260000</v>
      </c>
      <c r="D134" s="5">
        <f t="shared" ref="D134:D197" si="22">D133-0.0085%</f>
        <v>6.4389999999999892E-2</v>
      </c>
      <c r="E134" s="6">
        <f t="shared" si="0"/>
        <v>81131.399999999863</v>
      </c>
      <c r="F134" s="7">
        <f t="shared" si="21"/>
        <v>12169.709999999979</v>
      </c>
      <c r="G134" s="7">
        <f t="shared" si="17"/>
        <v>6084.8549999999896</v>
      </c>
      <c r="H134" s="42">
        <v>250</v>
      </c>
      <c r="J134" s="22">
        <f t="shared" si="19"/>
        <v>1260000</v>
      </c>
      <c r="K134" s="25">
        <f t="shared" si="20"/>
        <v>2.8129492000000082E-2</v>
      </c>
      <c r="L134" s="26">
        <f t="shared" si="16"/>
        <v>35443.1599200001</v>
      </c>
      <c r="N134" s="19"/>
    </row>
    <row r="135" spans="3:14" x14ac:dyDescent="0.25">
      <c r="C135" s="22">
        <f t="shared" si="18"/>
        <v>1270000</v>
      </c>
      <c r="D135" s="5">
        <f t="shared" si="22"/>
        <v>6.430499999999989E-2</v>
      </c>
      <c r="E135" s="6">
        <f t="shared" si="0"/>
        <v>81667.34999999986</v>
      </c>
      <c r="F135" s="7">
        <f t="shared" si="21"/>
        <v>12250.102499999979</v>
      </c>
      <c r="G135" s="7">
        <f t="shared" si="17"/>
        <v>6125.0512499999895</v>
      </c>
      <c r="H135" s="42">
        <v>250</v>
      </c>
      <c r="J135" s="22">
        <f t="shared" si="19"/>
        <v>1270000</v>
      </c>
      <c r="K135" s="25">
        <f t="shared" si="20"/>
        <v>2.8057549000000081E-2</v>
      </c>
      <c r="L135" s="26">
        <f t="shared" si="16"/>
        <v>35633.087230000099</v>
      </c>
      <c r="N135" s="19"/>
    </row>
    <row r="136" spans="3:14" x14ac:dyDescent="0.25">
      <c r="C136" s="22">
        <f t="shared" si="18"/>
        <v>1280000</v>
      </c>
      <c r="D136" s="5">
        <f t="shared" si="22"/>
        <v>6.4219999999999888E-2</v>
      </c>
      <c r="E136" s="6">
        <f t="shared" si="0"/>
        <v>82201.59999999986</v>
      </c>
      <c r="F136" s="7">
        <f t="shared" si="21"/>
        <v>12330.239999999978</v>
      </c>
      <c r="G136" s="7">
        <f t="shared" si="17"/>
        <v>6165.119999999989</v>
      </c>
      <c r="H136" s="42">
        <v>250</v>
      </c>
      <c r="J136" s="22">
        <f t="shared" si="19"/>
        <v>1280000</v>
      </c>
      <c r="K136" s="25">
        <f t="shared" si="20"/>
        <v>2.7985606000000079E-2</v>
      </c>
      <c r="L136" s="26">
        <f t="shared" si="16"/>
        <v>35821.575680000104</v>
      </c>
      <c r="N136" s="19"/>
    </row>
    <row r="137" spans="3:14" x14ac:dyDescent="0.25">
      <c r="C137" s="22">
        <f t="shared" si="18"/>
        <v>1290000</v>
      </c>
      <c r="D137" s="5">
        <f t="shared" si="22"/>
        <v>6.4134999999999887E-2</v>
      </c>
      <c r="E137" s="6">
        <f t="shared" si="0"/>
        <v>82734.149999999849</v>
      </c>
      <c r="F137" s="7">
        <f t="shared" si="21"/>
        <v>12410.122499999978</v>
      </c>
      <c r="G137" s="7">
        <f t="shared" si="17"/>
        <v>6205.0612499999888</v>
      </c>
      <c r="H137" s="42">
        <v>250</v>
      </c>
      <c r="J137" s="22">
        <f t="shared" si="19"/>
        <v>1290000</v>
      </c>
      <c r="K137" s="25">
        <f t="shared" si="20"/>
        <v>2.7913663000000078E-2</v>
      </c>
      <c r="L137" s="26">
        <f t="shared" si="16"/>
        <v>36008.625270000099</v>
      </c>
      <c r="N137" s="19"/>
    </row>
    <row r="138" spans="3:14" x14ac:dyDescent="0.25">
      <c r="C138" s="22">
        <f t="shared" si="18"/>
        <v>1300000</v>
      </c>
      <c r="D138" s="5">
        <f t="shared" si="22"/>
        <v>6.4049999999999885E-2</v>
      </c>
      <c r="E138" s="6">
        <f t="shared" si="0"/>
        <v>83264.999999999854</v>
      </c>
      <c r="F138" s="7">
        <f t="shared" si="21"/>
        <v>12489.749999999978</v>
      </c>
      <c r="G138" s="7">
        <f t="shared" si="17"/>
        <v>6244.8749999999891</v>
      </c>
      <c r="H138" s="42">
        <v>250</v>
      </c>
      <c r="J138" s="22">
        <f t="shared" si="19"/>
        <v>1300000</v>
      </c>
      <c r="K138" s="25">
        <f t="shared" si="20"/>
        <v>2.7841720000000077E-2</v>
      </c>
      <c r="L138" s="26">
        <f t="shared" si="16"/>
        <v>36194.236000000099</v>
      </c>
      <c r="N138" s="19"/>
    </row>
    <row r="139" spans="3:14" x14ac:dyDescent="0.25">
      <c r="C139" s="22">
        <f t="shared" si="18"/>
        <v>1310000</v>
      </c>
      <c r="D139" s="5">
        <f t="shared" si="22"/>
        <v>6.3964999999999883E-2</v>
      </c>
      <c r="E139" s="6">
        <f t="shared" si="0"/>
        <v>83794.149999999849</v>
      </c>
      <c r="F139" s="7">
        <f t="shared" si="21"/>
        <v>12569.122499999978</v>
      </c>
      <c r="G139" s="7">
        <f t="shared" si="17"/>
        <v>6284.5612499999888</v>
      </c>
      <c r="H139" s="42">
        <v>250</v>
      </c>
      <c r="J139" s="22">
        <f t="shared" si="19"/>
        <v>1310000</v>
      </c>
      <c r="K139" s="25">
        <f t="shared" si="20"/>
        <v>2.7769777000000075E-2</v>
      </c>
      <c r="L139" s="26">
        <f t="shared" si="16"/>
        <v>36378.407870000097</v>
      </c>
      <c r="N139" s="19"/>
    </row>
    <row r="140" spans="3:14" x14ac:dyDescent="0.25">
      <c r="C140" s="22">
        <f t="shared" si="18"/>
        <v>1320000</v>
      </c>
      <c r="D140" s="5">
        <f t="shared" si="22"/>
        <v>6.3879999999999881E-2</v>
      </c>
      <c r="E140" s="6">
        <f t="shared" si="0"/>
        <v>84321.599999999846</v>
      </c>
      <c r="F140" s="7">
        <f t="shared" si="21"/>
        <v>12648.239999999976</v>
      </c>
      <c r="G140" s="7">
        <f t="shared" si="17"/>
        <v>6324.1199999999881</v>
      </c>
      <c r="H140" s="42">
        <v>275</v>
      </c>
      <c r="J140" s="22">
        <f t="shared" si="19"/>
        <v>1320000</v>
      </c>
      <c r="K140" s="25">
        <f t="shared" si="20"/>
        <v>2.7697834000000074E-2</v>
      </c>
      <c r="L140" s="26">
        <f t="shared" si="16"/>
        <v>36561.140880000101</v>
      </c>
      <c r="N140" s="19"/>
    </row>
    <row r="141" spans="3:14" x14ac:dyDescent="0.25">
      <c r="C141" s="22">
        <f t="shared" si="18"/>
        <v>1330000</v>
      </c>
      <c r="D141" s="5">
        <f t="shared" si="22"/>
        <v>6.379499999999988E-2</v>
      </c>
      <c r="E141" s="6">
        <f t="shared" si="0"/>
        <v>84847.349999999846</v>
      </c>
      <c r="F141" s="7">
        <f t="shared" si="21"/>
        <v>12727.102499999977</v>
      </c>
      <c r="G141" s="7">
        <f t="shared" si="17"/>
        <v>6363.5512499999886</v>
      </c>
      <c r="H141" s="42">
        <v>275</v>
      </c>
      <c r="J141" s="22">
        <f t="shared" si="19"/>
        <v>1330000</v>
      </c>
      <c r="K141" s="25">
        <f t="shared" si="20"/>
        <v>2.7625891000000073E-2</v>
      </c>
      <c r="L141" s="26">
        <f t="shared" si="16"/>
        <v>36742.435030000095</v>
      </c>
      <c r="N141" s="19"/>
    </row>
    <row r="142" spans="3:14" x14ac:dyDescent="0.25">
      <c r="C142" s="22">
        <f t="shared" si="18"/>
        <v>1340000</v>
      </c>
      <c r="D142" s="5">
        <f t="shared" si="22"/>
        <v>6.3709999999999878E-2</v>
      </c>
      <c r="E142" s="6">
        <f t="shared" si="0"/>
        <v>85371.399999999834</v>
      </c>
      <c r="F142" s="7">
        <f t="shared" si="21"/>
        <v>12805.709999999975</v>
      </c>
      <c r="G142" s="7">
        <f t="shared" si="17"/>
        <v>6402.8549999999877</v>
      </c>
      <c r="H142" s="42">
        <v>275</v>
      </c>
      <c r="J142" s="22">
        <f t="shared" si="19"/>
        <v>1340000</v>
      </c>
      <c r="K142" s="25">
        <f t="shared" si="20"/>
        <v>2.7553948000000071E-2</v>
      </c>
      <c r="L142" s="26">
        <f t="shared" ref="L142:L205" si="23">K142*J142</f>
        <v>36922.290320000095</v>
      </c>
      <c r="N142" s="19"/>
    </row>
    <row r="143" spans="3:14" x14ac:dyDescent="0.25">
      <c r="C143" s="22">
        <f t="shared" si="18"/>
        <v>1350000</v>
      </c>
      <c r="D143" s="5">
        <f t="shared" si="22"/>
        <v>6.3624999999999876E-2</v>
      </c>
      <c r="E143" s="6">
        <f t="shared" si="0"/>
        <v>85893.74999999984</v>
      </c>
      <c r="F143" s="7">
        <f t="shared" si="21"/>
        <v>12884.062499999976</v>
      </c>
      <c r="G143" s="7">
        <f t="shared" si="17"/>
        <v>6442.0312499999882</v>
      </c>
      <c r="H143" s="42">
        <v>275</v>
      </c>
      <c r="J143" s="22">
        <f t="shared" si="19"/>
        <v>1350000</v>
      </c>
      <c r="K143" s="25">
        <f t="shared" si="20"/>
        <v>2.748200500000007E-2</v>
      </c>
      <c r="L143" s="26">
        <f t="shared" si="23"/>
        <v>37100.706750000092</v>
      </c>
      <c r="N143" s="19"/>
    </row>
    <row r="144" spans="3:14" x14ac:dyDescent="0.25">
      <c r="C144" s="22">
        <f t="shared" si="18"/>
        <v>1360000</v>
      </c>
      <c r="D144" s="5">
        <f t="shared" si="22"/>
        <v>6.3539999999999874E-2</v>
      </c>
      <c r="E144" s="6">
        <f t="shared" si="0"/>
        <v>86414.399999999834</v>
      </c>
      <c r="F144" s="7">
        <f t="shared" si="21"/>
        <v>12962.159999999974</v>
      </c>
      <c r="G144" s="7">
        <f t="shared" si="17"/>
        <v>6481.0799999999872</v>
      </c>
      <c r="H144" s="42">
        <v>275</v>
      </c>
      <c r="J144" s="22">
        <f t="shared" si="19"/>
        <v>1360000</v>
      </c>
      <c r="K144" s="25">
        <f t="shared" si="20"/>
        <v>2.7410062000000068E-2</v>
      </c>
      <c r="L144" s="26">
        <f t="shared" si="23"/>
        <v>37277.684320000095</v>
      </c>
      <c r="N144" s="19"/>
    </row>
    <row r="145" spans="3:14" x14ac:dyDescent="0.25">
      <c r="C145" s="22">
        <f t="shared" si="18"/>
        <v>1370000</v>
      </c>
      <c r="D145" s="5">
        <f t="shared" si="22"/>
        <v>6.3454999999999873E-2</v>
      </c>
      <c r="E145" s="6">
        <f t="shared" si="0"/>
        <v>86933.349999999831</v>
      </c>
      <c r="F145" s="7">
        <f t="shared" si="21"/>
        <v>13040.002499999975</v>
      </c>
      <c r="G145" s="7">
        <f t="shared" si="17"/>
        <v>6520.0012499999875</v>
      </c>
      <c r="H145" s="42">
        <v>275</v>
      </c>
      <c r="J145" s="22">
        <f t="shared" si="19"/>
        <v>1370000</v>
      </c>
      <c r="K145" s="25">
        <f t="shared" si="20"/>
        <v>2.7338119000000067E-2</v>
      </c>
      <c r="L145" s="26">
        <f t="shared" si="23"/>
        <v>37453.223030000088</v>
      </c>
      <c r="N145" s="19"/>
    </row>
    <row r="146" spans="3:14" x14ac:dyDescent="0.25">
      <c r="C146" s="22">
        <f t="shared" si="18"/>
        <v>1380000</v>
      </c>
      <c r="D146" s="5">
        <f t="shared" si="22"/>
        <v>6.3369999999999871E-2</v>
      </c>
      <c r="E146" s="6">
        <f t="shared" si="0"/>
        <v>87450.599999999817</v>
      </c>
      <c r="F146" s="7">
        <f t="shared" si="21"/>
        <v>13117.589999999973</v>
      </c>
      <c r="G146" s="7">
        <f t="shared" si="17"/>
        <v>6558.7949999999864</v>
      </c>
      <c r="H146" s="42">
        <v>275</v>
      </c>
      <c r="J146" s="22">
        <f t="shared" si="19"/>
        <v>1380000</v>
      </c>
      <c r="K146" s="25">
        <f t="shared" si="20"/>
        <v>2.7266176000000066E-2</v>
      </c>
      <c r="L146" s="26">
        <f t="shared" si="23"/>
        <v>37627.322880000087</v>
      </c>
      <c r="N146" s="19"/>
    </row>
    <row r="147" spans="3:14" x14ac:dyDescent="0.25">
      <c r="C147" s="22">
        <f t="shared" si="18"/>
        <v>1390000</v>
      </c>
      <c r="D147" s="5">
        <f t="shared" si="22"/>
        <v>6.3284999999999869E-2</v>
      </c>
      <c r="E147" s="6">
        <f t="shared" si="0"/>
        <v>87966.14999999982</v>
      </c>
      <c r="F147" s="7">
        <f t="shared" si="21"/>
        <v>13194.922499999973</v>
      </c>
      <c r="G147" s="7">
        <f t="shared" si="17"/>
        <v>6597.4612499999866</v>
      </c>
      <c r="H147" s="42">
        <v>275</v>
      </c>
      <c r="J147" s="22">
        <f t="shared" si="19"/>
        <v>1390000</v>
      </c>
      <c r="K147" s="25">
        <f t="shared" si="20"/>
        <v>2.7194233000000064E-2</v>
      </c>
      <c r="L147" s="26">
        <f t="shared" si="23"/>
        <v>37799.983870000091</v>
      </c>
      <c r="N147" s="19"/>
    </row>
    <row r="148" spans="3:14" x14ac:dyDescent="0.25">
      <c r="C148" s="22">
        <f t="shared" si="18"/>
        <v>1400000</v>
      </c>
      <c r="D148" s="5">
        <f t="shared" si="22"/>
        <v>6.3199999999999867E-2</v>
      </c>
      <c r="E148" s="6">
        <f t="shared" si="0"/>
        <v>88479.999999999811</v>
      </c>
      <c r="F148" s="7">
        <f t="shared" si="21"/>
        <v>13271.999999999971</v>
      </c>
      <c r="G148" s="7">
        <f t="shared" si="17"/>
        <v>6635.9999999999854</v>
      </c>
      <c r="H148" s="42">
        <v>275</v>
      </c>
      <c r="J148" s="22">
        <f t="shared" si="19"/>
        <v>1400000</v>
      </c>
      <c r="K148" s="25">
        <f t="shared" si="20"/>
        <v>2.7122290000000063E-2</v>
      </c>
      <c r="L148" s="26">
        <f t="shared" si="23"/>
        <v>37971.206000000086</v>
      </c>
      <c r="N148" s="19"/>
    </row>
    <row r="149" spans="3:14" x14ac:dyDescent="0.25">
      <c r="C149" s="22">
        <f t="shared" si="18"/>
        <v>1410000</v>
      </c>
      <c r="D149" s="5">
        <f t="shared" si="22"/>
        <v>6.3114999999999866E-2</v>
      </c>
      <c r="E149" s="6">
        <f t="shared" si="0"/>
        <v>88992.149999999805</v>
      </c>
      <c r="F149" s="7">
        <f t="shared" si="21"/>
        <v>13348.822499999971</v>
      </c>
      <c r="G149" s="7">
        <f t="shared" si="17"/>
        <v>6674.4112499999856</v>
      </c>
      <c r="H149" s="42">
        <v>275</v>
      </c>
      <c r="J149" s="22">
        <f t="shared" si="19"/>
        <v>1410000</v>
      </c>
      <c r="K149" s="25">
        <f t="shared" si="20"/>
        <v>2.7050347000000061E-2</v>
      </c>
      <c r="L149" s="26">
        <f t="shared" si="23"/>
        <v>38140.989270000086</v>
      </c>
      <c r="N149" s="19"/>
    </row>
    <row r="150" spans="3:14" x14ac:dyDescent="0.25">
      <c r="C150" s="22">
        <f t="shared" si="18"/>
        <v>1420000</v>
      </c>
      <c r="D150" s="5">
        <f t="shared" si="22"/>
        <v>6.3029999999999864E-2</v>
      </c>
      <c r="E150" s="6">
        <f t="shared" si="0"/>
        <v>89502.599999999802</v>
      </c>
      <c r="F150" s="7">
        <f t="shared" si="21"/>
        <v>13425.38999999997</v>
      </c>
      <c r="G150" s="7">
        <f t="shared" si="17"/>
        <v>6712.6949999999852</v>
      </c>
      <c r="H150" s="42">
        <v>275</v>
      </c>
      <c r="J150" s="22">
        <f t="shared" si="19"/>
        <v>1420000</v>
      </c>
      <c r="K150" s="25">
        <f t="shared" si="20"/>
        <v>2.697840400000006E-2</v>
      </c>
      <c r="L150" s="26">
        <f t="shared" si="23"/>
        <v>38309.333680000083</v>
      </c>
      <c r="N150" s="19"/>
    </row>
    <row r="151" spans="3:14" x14ac:dyDescent="0.25">
      <c r="C151" s="22">
        <f t="shared" si="18"/>
        <v>1430000</v>
      </c>
      <c r="D151" s="5">
        <f t="shared" si="22"/>
        <v>6.2944999999999862E-2</v>
      </c>
      <c r="E151" s="6">
        <f t="shared" si="0"/>
        <v>90011.349999999802</v>
      </c>
      <c r="F151" s="7">
        <f t="shared" si="21"/>
        <v>13501.70249999997</v>
      </c>
      <c r="G151" s="7">
        <f t="shared" si="17"/>
        <v>6750.8512499999852</v>
      </c>
      <c r="H151" s="42">
        <v>275</v>
      </c>
      <c r="J151" s="22">
        <f t="shared" si="19"/>
        <v>1430000</v>
      </c>
      <c r="K151" s="25">
        <f t="shared" si="20"/>
        <v>2.6906461000000059E-2</v>
      </c>
      <c r="L151" s="26">
        <f t="shared" si="23"/>
        <v>38476.239230000087</v>
      </c>
      <c r="N151" s="19"/>
    </row>
    <row r="152" spans="3:14" x14ac:dyDescent="0.25">
      <c r="C152" s="22">
        <f t="shared" si="18"/>
        <v>1440000</v>
      </c>
      <c r="D152" s="5">
        <f t="shared" si="22"/>
        <v>6.285999999999986E-2</v>
      </c>
      <c r="E152" s="6">
        <f t="shared" si="0"/>
        <v>90518.399999999805</v>
      </c>
      <c r="F152" s="7">
        <f t="shared" si="21"/>
        <v>13577.759999999971</v>
      </c>
      <c r="G152" s="7">
        <f t="shared" si="17"/>
        <v>6788.8799999999856</v>
      </c>
      <c r="H152" s="42">
        <v>275</v>
      </c>
      <c r="J152" s="22">
        <f t="shared" si="19"/>
        <v>1440000</v>
      </c>
      <c r="K152" s="25">
        <f t="shared" si="20"/>
        <v>2.6834518000000057E-2</v>
      </c>
      <c r="L152" s="26">
        <f t="shared" si="23"/>
        <v>38641.70592000008</v>
      </c>
      <c r="N152" s="19"/>
    </row>
    <row r="153" spans="3:14" x14ac:dyDescent="0.25">
      <c r="C153" s="22">
        <f t="shared" si="18"/>
        <v>1450000</v>
      </c>
      <c r="D153" s="5">
        <f t="shared" si="22"/>
        <v>6.2774999999999859E-2</v>
      </c>
      <c r="E153" s="6">
        <f t="shared" si="0"/>
        <v>91023.749999999796</v>
      </c>
      <c r="F153" s="7">
        <f t="shared" si="21"/>
        <v>13653.562499999969</v>
      </c>
      <c r="G153" s="7">
        <f t="shared" si="17"/>
        <v>6826.7812499999845</v>
      </c>
      <c r="H153" s="42">
        <v>300</v>
      </c>
      <c r="J153" s="22">
        <f t="shared" si="19"/>
        <v>1450000</v>
      </c>
      <c r="K153" s="25">
        <f t="shared" si="20"/>
        <v>2.6762575000000056E-2</v>
      </c>
      <c r="L153" s="26">
        <f t="shared" si="23"/>
        <v>38805.733750000079</v>
      </c>
      <c r="N153" s="19"/>
    </row>
    <row r="154" spans="3:14" x14ac:dyDescent="0.25">
      <c r="C154" s="22">
        <f t="shared" si="18"/>
        <v>1460000</v>
      </c>
      <c r="D154" s="5">
        <f t="shared" si="22"/>
        <v>6.2689999999999857E-2</v>
      </c>
      <c r="E154" s="6">
        <f t="shared" si="0"/>
        <v>91527.39999999979</v>
      </c>
      <c r="F154" s="7">
        <f t="shared" si="21"/>
        <v>13729.109999999968</v>
      </c>
      <c r="G154" s="7">
        <f t="shared" si="17"/>
        <v>6864.5549999999839</v>
      </c>
      <c r="H154" s="42">
        <v>300</v>
      </c>
      <c r="J154" s="22">
        <f t="shared" si="19"/>
        <v>1460000</v>
      </c>
      <c r="K154" s="25">
        <f t="shared" si="20"/>
        <v>2.6690632000000054E-2</v>
      </c>
      <c r="L154" s="26">
        <f t="shared" si="23"/>
        <v>38968.322720000077</v>
      </c>
      <c r="N154" s="19"/>
    </row>
    <row r="155" spans="3:14" x14ac:dyDescent="0.25">
      <c r="C155" s="22">
        <f t="shared" si="18"/>
        <v>1470000</v>
      </c>
      <c r="D155" s="5">
        <f t="shared" si="22"/>
        <v>6.2604999999999855E-2</v>
      </c>
      <c r="E155" s="6">
        <f t="shared" si="0"/>
        <v>92029.349999999788</v>
      </c>
      <c r="F155" s="7">
        <f t="shared" si="21"/>
        <v>13804.402499999967</v>
      </c>
      <c r="G155" s="7">
        <f t="shared" si="17"/>
        <v>6902.2012499999837</v>
      </c>
      <c r="H155" s="42">
        <v>300</v>
      </c>
      <c r="J155" s="22">
        <f t="shared" si="19"/>
        <v>1470000</v>
      </c>
      <c r="K155" s="25">
        <f t="shared" si="20"/>
        <v>2.6618689000000053E-2</v>
      </c>
      <c r="L155" s="26">
        <f t="shared" si="23"/>
        <v>39129.472830000079</v>
      </c>
      <c r="N155" s="19"/>
    </row>
    <row r="156" spans="3:14" x14ac:dyDescent="0.25">
      <c r="C156" s="22">
        <f t="shared" si="18"/>
        <v>1480000</v>
      </c>
      <c r="D156" s="5">
        <f t="shared" si="22"/>
        <v>6.2519999999999853E-2</v>
      </c>
      <c r="E156" s="6">
        <f t="shared" si="0"/>
        <v>92529.599999999788</v>
      </c>
      <c r="F156" s="7">
        <f t="shared" si="21"/>
        <v>13879.439999999968</v>
      </c>
      <c r="G156" s="7">
        <f t="shared" si="17"/>
        <v>6939.7199999999839</v>
      </c>
      <c r="H156" s="42">
        <v>300</v>
      </c>
      <c r="J156" s="22">
        <f t="shared" si="19"/>
        <v>1480000</v>
      </c>
      <c r="K156" s="25">
        <f t="shared" si="20"/>
        <v>2.6546746000000052E-2</v>
      </c>
      <c r="L156" s="26">
        <f t="shared" si="23"/>
        <v>39289.184080000079</v>
      </c>
      <c r="N156" s="19"/>
    </row>
    <row r="157" spans="3:14" x14ac:dyDescent="0.25">
      <c r="C157" s="22">
        <f t="shared" si="18"/>
        <v>1490000</v>
      </c>
      <c r="D157" s="5">
        <f t="shared" si="22"/>
        <v>6.2434999999999852E-2</v>
      </c>
      <c r="E157" s="6">
        <f t="shared" si="0"/>
        <v>93028.149999999776</v>
      </c>
      <c r="F157" s="7">
        <f t="shared" si="21"/>
        <v>13954.222499999965</v>
      </c>
      <c r="G157" s="7">
        <f t="shared" si="17"/>
        <v>6977.1112499999826</v>
      </c>
      <c r="H157" s="42">
        <v>300</v>
      </c>
      <c r="J157" s="22">
        <f t="shared" si="19"/>
        <v>1490000</v>
      </c>
      <c r="K157" s="25">
        <f t="shared" si="20"/>
        <v>2.647480300000005E-2</v>
      </c>
      <c r="L157" s="26">
        <f t="shared" si="23"/>
        <v>39447.456470000077</v>
      </c>
      <c r="N157" s="19"/>
    </row>
    <row r="158" spans="3:14" x14ac:dyDescent="0.25">
      <c r="C158" s="22">
        <f t="shared" si="18"/>
        <v>1500000</v>
      </c>
      <c r="D158" s="5">
        <f t="shared" si="22"/>
        <v>6.234999999999985E-2</v>
      </c>
      <c r="E158" s="6">
        <f t="shared" si="0"/>
        <v>93524.999999999782</v>
      </c>
      <c r="F158" s="7">
        <f t="shared" si="21"/>
        <v>14028.749999999967</v>
      </c>
      <c r="G158" s="7">
        <f t="shared" si="17"/>
        <v>7014.3749999999836</v>
      </c>
      <c r="H158" s="42">
        <v>300</v>
      </c>
      <c r="J158" s="22">
        <f t="shared" si="19"/>
        <v>1500000</v>
      </c>
      <c r="K158" s="25">
        <f t="shared" si="20"/>
        <v>2.6402860000000049E-2</v>
      </c>
      <c r="L158" s="26">
        <f t="shared" si="23"/>
        <v>39604.290000000074</v>
      </c>
      <c r="N158" s="19"/>
    </row>
    <row r="159" spans="3:14" x14ac:dyDescent="0.25">
      <c r="C159" s="22">
        <f t="shared" si="18"/>
        <v>1510000</v>
      </c>
      <c r="D159" s="5">
        <f t="shared" si="22"/>
        <v>6.2264999999999848E-2</v>
      </c>
      <c r="E159" s="6">
        <f t="shared" si="0"/>
        <v>94020.149999999776</v>
      </c>
      <c r="F159" s="7">
        <f t="shared" si="21"/>
        <v>14103.022499999966</v>
      </c>
      <c r="G159" s="7">
        <f t="shared" si="17"/>
        <v>7051.5112499999832</v>
      </c>
      <c r="H159" s="42">
        <v>300</v>
      </c>
      <c r="J159" s="22">
        <f t="shared" si="19"/>
        <v>1510000</v>
      </c>
      <c r="K159" s="25">
        <f t="shared" si="20"/>
        <v>2.6330917000000047E-2</v>
      </c>
      <c r="L159" s="26">
        <f t="shared" si="23"/>
        <v>39759.684670000075</v>
      </c>
      <c r="N159" s="19"/>
    </row>
    <row r="160" spans="3:14" x14ac:dyDescent="0.25">
      <c r="C160" s="22">
        <f t="shared" si="18"/>
        <v>1520000</v>
      </c>
      <c r="D160" s="5">
        <f t="shared" si="22"/>
        <v>6.2179999999999847E-2</v>
      </c>
      <c r="E160" s="6">
        <f t="shared" si="0"/>
        <v>94513.599999999773</v>
      </c>
      <c r="F160" s="7">
        <f t="shared" si="21"/>
        <v>14177.039999999966</v>
      </c>
      <c r="G160" s="7">
        <f t="shared" si="17"/>
        <v>7088.5199999999832</v>
      </c>
      <c r="H160" s="42">
        <v>300</v>
      </c>
      <c r="J160" s="22">
        <f t="shared" si="19"/>
        <v>1520000</v>
      </c>
      <c r="K160" s="25">
        <f t="shared" si="20"/>
        <v>2.6258974000000046E-2</v>
      </c>
      <c r="L160" s="26">
        <f t="shared" si="23"/>
        <v>39913.640480000067</v>
      </c>
      <c r="N160" s="19"/>
    </row>
    <row r="161" spans="3:14" x14ac:dyDescent="0.25">
      <c r="C161" s="22">
        <f t="shared" si="18"/>
        <v>1530000</v>
      </c>
      <c r="D161" s="5">
        <f t="shared" si="22"/>
        <v>6.2094999999999845E-2</v>
      </c>
      <c r="E161" s="6">
        <f t="shared" si="0"/>
        <v>95005.349999999758</v>
      </c>
      <c r="F161" s="7">
        <f t="shared" si="21"/>
        <v>14250.802499999963</v>
      </c>
      <c r="G161" s="7">
        <f t="shared" si="17"/>
        <v>7125.4012499999817</v>
      </c>
      <c r="H161" s="42">
        <v>300</v>
      </c>
      <c r="J161" s="22">
        <f t="shared" si="19"/>
        <v>1530000</v>
      </c>
      <c r="K161" s="25">
        <f t="shared" si="20"/>
        <v>2.6187031000000045E-2</v>
      </c>
      <c r="L161" s="26">
        <f t="shared" si="23"/>
        <v>40066.157430000065</v>
      </c>
      <c r="N161" s="19"/>
    </row>
    <row r="162" spans="3:14" x14ac:dyDescent="0.25">
      <c r="C162" s="22">
        <f t="shared" si="18"/>
        <v>1540000</v>
      </c>
      <c r="D162" s="5">
        <f t="shared" si="22"/>
        <v>6.2009999999999843E-2</v>
      </c>
      <c r="E162" s="6">
        <f t="shared" si="0"/>
        <v>95495.399999999761</v>
      </c>
      <c r="F162" s="7">
        <f t="shared" si="21"/>
        <v>14324.309999999963</v>
      </c>
      <c r="G162" s="7">
        <f t="shared" ref="G162:G225" si="24">0.075*E162</f>
        <v>7162.1549999999816</v>
      </c>
      <c r="H162" s="42">
        <v>300</v>
      </c>
      <c r="J162" s="22">
        <f t="shared" si="19"/>
        <v>1540000</v>
      </c>
      <c r="K162" s="25">
        <f t="shared" si="20"/>
        <v>2.6115088000000043E-2</v>
      </c>
      <c r="L162" s="26">
        <f t="shared" si="23"/>
        <v>40217.235520000067</v>
      </c>
      <c r="N162" s="19"/>
    </row>
    <row r="163" spans="3:14" x14ac:dyDescent="0.25">
      <c r="C163" s="22">
        <f t="shared" si="18"/>
        <v>1550000</v>
      </c>
      <c r="D163" s="5">
        <f t="shared" si="22"/>
        <v>6.1924999999999841E-2</v>
      </c>
      <c r="E163" s="6">
        <f t="shared" si="0"/>
        <v>95983.749999999753</v>
      </c>
      <c r="F163" s="7">
        <f t="shared" si="21"/>
        <v>14397.562499999962</v>
      </c>
      <c r="G163" s="7">
        <f t="shared" si="24"/>
        <v>7198.7812499999809</v>
      </c>
      <c r="H163" s="42">
        <v>300</v>
      </c>
      <c r="J163" s="22">
        <f t="shared" si="19"/>
        <v>1550000</v>
      </c>
      <c r="K163" s="25">
        <f t="shared" si="20"/>
        <v>2.6043145000000042E-2</v>
      </c>
      <c r="L163" s="26">
        <f t="shared" si="23"/>
        <v>40366.874750000068</v>
      </c>
      <c r="N163" s="19"/>
    </row>
    <row r="164" spans="3:14" x14ac:dyDescent="0.25">
      <c r="C164" s="22">
        <f t="shared" si="18"/>
        <v>1560000</v>
      </c>
      <c r="D164" s="5">
        <f t="shared" si="22"/>
        <v>6.183999999999984E-2</v>
      </c>
      <c r="E164" s="6">
        <f t="shared" si="0"/>
        <v>96470.399999999747</v>
      </c>
      <c r="F164" s="7">
        <f t="shared" si="21"/>
        <v>14470.559999999961</v>
      </c>
      <c r="G164" s="7">
        <f t="shared" si="24"/>
        <v>7235.2799999999806</v>
      </c>
      <c r="H164" s="42">
        <v>300</v>
      </c>
      <c r="J164" s="22">
        <f t="shared" si="19"/>
        <v>1560000</v>
      </c>
      <c r="K164" s="25">
        <f t="shared" si="20"/>
        <v>2.597120200000004E-2</v>
      </c>
      <c r="L164" s="26">
        <f t="shared" si="23"/>
        <v>40515.07512000006</v>
      </c>
      <c r="N164" s="19"/>
    </row>
    <row r="165" spans="3:14" x14ac:dyDescent="0.25">
      <c r="C165" s="22">
        <f t="shared" si="18"/>
        <v>1570000</v>
      </c>
      <c r="D165" s="5">
        <f t="shared" si="22"/>
        <v>6.1754999999999838E-2</v>
      </c>
      <c r="E165" s="6">
        <f t="shared" si="0"/>
        <v>96955.349999999744</v>
      </c>
      <c r="F165" s="7">
        <f t="shared" si="21"/>
        <v>14543.302499999962</v>
      </c>
      <c r="G165" s="7">
        <f t="shared" si="24"/>
        <v>7271.6512499999808</v>
      </c>
      <c r="H165" s="42">
        <v>300</v>
      </c>
      <c r="J165" s="22">
        <f t="shared" si="19"/>
        <v>1570000</v>
      </c>
      <c r="K165" s="25">
        <f t="shared" si="20"/>
        <v>2.5899259000000039E-2</v>
      </c>
      <c r="L165" s="26">
        <f t="shared" si="23"/>
        <v>40661.836630000063</v>
      </c>
      <c r="N165" s="19"/>
    </row>
    <row r="166" spans="3:14" x14ac:dyDescent="0.25">
      <c r="C166" s="22">
        <f t="shared" si="18"/>
        <v>1580000</v>
      </c>
      <c r="D166" s="5">
        <f t="shared" si="22"/>
        <v>6.1669999999999836E-2</v>
      </c>
      <c r="E166" s="6">
        <f t="shared" si="0"/>
        <v>97438.599999999744</v>
      </c>
      <c r="F166" s="7">
        <f t="shared" si="21"/>
        <v>14615.789999999961</v>
      </c>
      <c r="G166" s="7">
        <f t="shared" si="24"/>
        <v>7307.8949999999804</v>
      </c>
      <c r="H166" s="42">
        <v>325</v>
      </c>
      <c r="J166" s="22">
        <f t="shared" si="19"/>
        <v>1580000</v>
      </c>
      <c r="K166" s="25">
        <f t="shared" si="20"/>
        <v>2.5827316000000038E-2</v>
      </c>
      <c r="L166" s="26">
        <f t="shared" si="23"/>
        <v>40807.159280000058</v>
      </c>
      <c r="N166" s="19"/>
    </row>
    <row r="167" spans="3:14" x14ac:dyDescent="0.25">
      <c r="C167" s="22">
        <f t="shared" ref="C167:C208" si="25">C162+50000</f>
        <v>1590000</v>
      </c>
      <c r="D167" s="5">
        <f t="shared" si="22"/>
        <v>6.1584999999999834E-2</v>
      </c>
      <c r="E167" s="6">
        <f t="shared" si="0"/>
        <v>97920.149999999732</v>
      </c>
      <c r="F167" s="7">
        <f t="shared" si="21"/>
        <v>14688.022499999959</v>
      </c>
      <c r="G167" s="7">
        <f t="shared" si="24"/>
        <v>7344.0112499999796</v>
      </c>
      <c r="H167" s="42">
        <v>325</v>
      </c>
      <c r="J167" s="22">
        <f t="shared" ref="J167:J208" si="26">J162+50000</f>
        <v>1590000</v>
      </c>
      <c r="K167" s="25">
        <f t="shared" si="20"/>
        <v>2.5755373000000036E-2</v>
      </c>
      <c r="L167" s="26">
        <f t="shared" si="23"/>
        <v>40951.043070000058</v>
      </c>
      <c r="N167" s="19"/>
    </row>
    <row r="168" spans="3:14" x14ac:dyDescent="0.25">
      <c r="C168" s="22">
        <f t="shared" si="25"/>
        <v>1600000</v>
      </c>
      <c r="D168" s="5">
        <f t="shared" si="22"/>
        <v>6.1499999999999833E-2</v>
      </c>
      <c r="E168" s="6">
        <f t="shared" si="0"/>
        <v>98399.999999999738</v>
      </c>
      <c r="F168" s="7">
        <f t="shared" si="21"/>
        <v>14759.99999999996</v>
      </c>
      <c r="G168" s="7">
        <f t="shared" si="24"/>
        <v>7379.99999999998</v>
      </c>
      <c r="H168" s="42">
        <v>325</v>
      </c>
      <c r="J168" s="22">
        <f t="shared" si="26"/>
        <v>1600000</v>
      </c>
      <c r="K168" s="25">
        <f t="shared" si="20"/>
        <v>2.5683430000000035E-2</v>
      </c>
      <c r="L168" s="26">
        <f t="shared" si="23"/>
        <v>41093.488000000056</v>
      </c>
      <c r="N168" s="19"/>
    </row>
    <row r="169" spans="3:14" x14ac:dyDescent="0.25">
      <c r="C169" s="22">
        <f t="shared" si="25"/>
        <v>1610000</v>
      </c>
      <c r="D169" s="5">
        <f t="shared" si="22"/>
        <v>6.1414999999999831E-2</v>
      </c>
      <c r="E169" s="6">
        <f t="shared" si="0"/>
        <v>98878.149999999732</v>
      </c>
      <c r="F169" s="7">
        <f t="shared" si="21"/>
        <v>14831.72249999996</v>
      </c>
      <c r="G169" s="7">
        <f t="shared" si="24"/>
        <v>7415.8612499999799</v>
      </c>
      <c r="H169" s="42">
        <v>325</v>
      </c>
      <c r="J169" s="22">
        <f t="shared" si="26"/>
        <v>1610000</v>
      </c>
      <c r="K169" s="25">
        <f t="shared" si="20"/>
        <v>2.5611487000000033E-2</v>
      </c>
      <c r="L169" s="26">
        <f t="shared" si="23"/>
        <v>41234.494070000052</v>
      </c>
      <c r="N169" s="19"/>
    </row>
    <row r="170" spans="3:14" x14ac:dyDescent="0.25">
      <c r="C170" s="22">
        <f t="shared" si="25"/>
        <v>1620000</v>
      </c>
      <c r="D170" s="5">
        <f t="shared" si="22"/>
        <v>6.1329999999999829E-2</v>
      </c>
      <c r="E170" s="6">
        <f t="shared" si="0"/>
        <v>99354.599999999729</v>
      </c>
      <c r="F170" s="7">
        <f t="shared" si="21"/>
        <v>14903.189999999959</v>
      </c>
      <c r="G170" s="7">
        <f t="shared" si="24"/>
        <v>7451.5949999999793</v>
      </c>
      <c r="H170" s="42">
        <v>325</v>
      </c>
      <c r="J170" s="22">
        <f t="shared" si="26"/>
        <v>1620000</v>
      </c>
      <c r="K170" s="25">
        <f t="shared" si="20"/>
        <v>2.5539544000000032E-2</v>
      </c>
      <c r="L170" s="26">
        <f t="shared" si="23"/>
        <v>41374.061280000053</v>
      </c>
      <c r="N170" s="19"/>
    </row>
    <row r="171" spans="3:14" x14ac:dyDescent="0.25">
      <c r="C171" s="22">
        <f t="shared" si="25"/>
        <v>1630000</v>
      </c>
      <c r="D171" s="5">
        <f t="shared" si="22"/>
        <v>6.1244999999999827E-2</v>
      </c>
      <c r="E171" s="6">
        <f t="shared" si="0"/>
        <v>99829.349999999715</v>
      </c>
      <c r="F171" s="7">
        <f t="shared" si="21"/>
        <v>14974.402499999956</v>
      </c>
      <c r="G171" s="7">
        <f t="shared" si="24"/>
        <v>7487.2012499999782</v>
      </c>
      <c r="H171" s="42">
        <v>325</v>
      </c>
      <c r="J171" s="22">
        <f t="shared" si="26"/>
        <v>1630000</v>
      </c>
      <c r="K171" s="25">
        <f t="shared" si="20"/>
        <v>2.5467601000000031E-2</v>
      </c>
      <c r="L171" s="26">
        <f t="shared" si="23"/>
        <v>41512.189630000052</v>
      </c>
      <c r="N171" s="19"/>
    </row>
    <row r="172" spans="3:14" x14ac:dyDescent="0.25">
      <c r="C172" s="22">
        <f t="shared" si="25"/>
        <v>1640000</v>
      </c>
      <c r="D172" s="5">
        <f t="shared" si="22"/>
        <v>6.1159999999999826E-2</v>
      </c>
      <c r="E172" s="6">
        <f t="shared" si="0"/>
        <v>100302.39999999972</v>
      </c>
      <c r="F172" s="7">
        <f t="shared" si="21"/>
        <v>15045.359999999957</v>
      </c>
      <c r="G172" s="7">
        <f t="shared" si="24"/>
        <v>7522.6799999999785</v>
      </c>
      <c r="H172" s="42">
        <v>325</v>
      </c>
      <c r="J172" s="22">
        <f t="shared" si="26"/>
        <v>1640000</v>
      </c>
      <c r="K172" s="25">
        <f t="shared" si="20"/>
        <v>2.5395658000000029E-2</v>
      </c>
      <c r="L172" s="26">
        <f t="shared" si="23"/>
        <v>41648.879120000049</v>
      </c>
      <c r="N172" s="19"/>
    </row>
    <row r="173" spans="3:14" x14ac:dyDescent="0.25">
      <c r="C173" s="22">
        <f t="shared" si="25"/>
        <v>1650000</v>
      </c>
      <c r="D173" s="5">
        <f t="shared" si="22"/>
        <v>6.1074999999999824E-2</v>
      </c>
      <c r="E173" s="6">
        <f t="shared" si="0"/>
        <v>100773.74999999971</v>
      </c>
      <c r="F173" s="7">
        <f t="shared" si="21"/>
        <v>15116.062499999956</v>
      </c>
      <c r="G173" s="7">
        <f t="shared" si="24"/>
        <v>7558.0312499999782</v>
      </c>
      <c r="H173" s="42">
        <v>325</v>
      </c>
      <c r="J173" s="22">
        <f t="shared" si="26"/>
        <v>1650000</v>
      </c>
      <c r="K173" s="25">
        <f t="shared" si="20"/>
        <v>2.5323715000000028E-2</v>
      </c>
      <c r="L173" s="26">
        <f t="shared" si="23"/>
        <v>41784.129750000044</v>
      </c>
      <c r="N173" s="19"/>
    </row>
    <row r="174" spans="3:14" x14ac:dyDescent="0.25">
      <c r="C174" s="22">
        <f t="shared" si="25"/>
        <v>1660000</v>
      </c>
      <c r="D174" s="5">
        <f t="shared" si="22"/>
        <v>6.0989999999999822E-2</v>
      </c>
      <c r="E174" s="6">
        <f t="shared" si="0"/>
        <v>101243.3999999997</v>
      </c>
      <c r="F174" s="7">
        <f t="shared" si="21"/>
        <v>15186.509999999955</v>
      </c>
      <c r="G174" s="7">
        <f t="shared" si="24"/>
        <v>7593.2549999999774</v>
      </c>
      <c r="H174" s="42">
        <v>325</v>
      </c>
      <c r="J174" s="22">
        <f t="shared" si="26"/>
        <v>1660000</v>
      </c>
      <c r="K174" s="25">
        <f t="shared" ref="K174:K237" si="27">K173-0.000071943</f>
        <v>2.5251772000000026E-2</v>
      </c>
      <c r="L174" s="26">
        <f t="shared" si="23"/>
        <v>41917.941520000044</v>
      </c>
      <c r="N174" s="19"/>
    </row>
    <row r="175" spans="3:14" x14ac:dyDescent="0.25">
      <c r="C175" s="22">
        <f t="shared" si="25"/>
        <v>1670000</v>
      </c>
      <c r="D175" s="5">
        <f t="shared" si="22"/>
        <v>6.090499999999982E-2</v>
      </c>
      <c r="E175" s="6">
        <f t="shared" si="0"/>
        <v>101711.3499999997</v>
      </c>
      <c r="F175" s="7">
        <f t="shared" si="21"/>
        <v>15256.702499999954</v>
      </c>
      <c r="G175" s="7">
        <f t="shared" si="24"/>
        <v>7628.351249999977</v>
      </c>
      <c r="H175" s="42">
        <v>325</v>
      </c>
      <c r="J175" s="22">
        <f t="shared" si="26"/>
        <v>1670000</v>
      </c>
      <c r="K175" s="25">
        <f t="shared" si="27"/>
        <v>2.5179829000000025E-2</v>
      </c>
      <c r="L175" s="26">
        <f t="shared" si="23"/>
        <v>42050.314430000042</v>
      </c>
      <c r="N175" s="19"/>
    </row>
    <row r="176" spans="3:14" x14ac:dyDescent="0.25">
      <c r="C176" s="22">
        <f t="shared" si="25"/>
        <v>1680000</v>
      </c>
      <c r="D176" s="5">
        <f t="shared" si="22"/>
        <v>6.0819999999999819E-2</v>
      </c>
      <c r="E176" s="6">
        <f t="shared" si="0"/>
        <v>102177.5999999997</v>
      </c>
      <c r="F176" s="7">
        <f t="shared" si="21"/>
        <v>15326.639999999954</v>
      </c>
      <c r="G176" s="7">
        <f t="shared" si="24"/>
        <v>7663.319999999977</v>
      </c>
      <c r="H176" s="42">
        <v>325</v>
      </c>
      <c r="J176" s="22">
        <f t="shared" si="26"/>
        <v>1680000</v>
      </c>
      <c r="K176" s="25">
        <f t="shared" si="27"/>
        <v>2.5107886000000024E-2</v>
      </c>
      <c r="L176" s="26">
        <f t="shared" si="23"/>
        <v>42181.248480000038</v>
      </c>
      <c r="N176" s="19"/>
    </row>
    <row r="177" spans="3:14" x14ac:dyDescent="0.25">
      <c r="C177" s="22">
        <f t="shared" si="25"/>
        <v>1690000</v>
      </c>
      <c r="D177" s="5">
        <f t="shared" si="22"/>
        <v>6.0734999999999817E-2</v>
      </c>
      <c r="E177" s="6">
        <f t="shared" si="0"/>
        <v>102642.14999999969</v>
      </c>
      <c r="F177" s="7">
        <f t="shared" si="21"/>
        <v>15396.322499999953</v>
      </c>
      <c r="G177" s="7">
        <f t="shared" si="24"/>
        <v>7698.1612499999765</v>
      </c>
      <c r="H177" s="42">
        <v>325</v>
      </c>
      <c r="J177" s="22">
        <f t="shared" si="26"/>
        <v>1690000</v>
      </c>
      <c r="K177" s="25">
        <f t="shared" si="27"/>
        <v>2.5035943000000022E-2</v>
      </c>
      <c r="L177" s="26">
        <f t="shared" si="23"/>
        <v>42310.74367000004</v>
      </c>
      <c r="N177" s="19"/>
    </row>
    <row r="178" spans="3:14" x14ac:dyDescent="0.25">
      <c r="C178" s="22">
        <f t="shared" si="25"/>
        <v>1700000</v>
      </c>
      <c r="D178" s="5">
        <f t="shared" si="22"/>
        <v>6.0649999999999815E-2</v>
      </c>
      <c r="E178" s="6">
        <f t="shared" si="0"/>
        <v>103104.99999999968</v>
      </c>
      <c r="F178" s="7">
        <f t="shared" si="21"/>
        <v>15465.749999999951</v>
      </c>
      <c r="G178" s="7">
        <f t="shared" si="24"/>
        <v>7732.8749999999754</v>
      </c>
      <c r="H178" s="42">
        <v>325</v>
      </c>
      <c r="J178" s="22">
        <f t="shared" si="26"/>
        <v>1700000</v>
      </c>
      <c r="K178" s="25">
        <f t="shared" si="27"/>
        <v>2.4964000000000021E-2</v>
      </c>
      <c r="L178" s="26">
        <f t="shared" si="23"/>
        <v>42438.800000000032</v>
      </c>
      <c r="N178" s="19"/>
    </row>
    <row r="179" spans="3:14" x14ac:dyDescent="0.25">
      <c r="C179" s="22">
        <f t="shared" si="25"/>
        <v>1710000</v>
      </c>
      <c r="D179" s="5">
        <f t="shared" si="22"/>
        <v>6.0564999999999813E-2</v>
      </c>
      <c r="E179" s="6">
        <f t="shared" si="0"/>
        <v>103566.14999999967</v>
      </c>
      <c r="F179" s="7">
        <f t="shared" si="21"/>
        <v>15534.92249999995</v>
      </c>
      <c r="G179" s="7">
        <f t="shared" si="24"/>
        <v>7767.4612499999748</v>
      </c>
      <c r="H179" s="42">
        <v>350</v>
      </c>
      <c r="J179" s="22">
        <f t="shared" si="26"/>
        <v>1710000</v>
      </c>
      <c r="K179" s="25">
        <f t="shared" si="27"/>
        <v>2.489205700000002E-2</v>
      </c>
      <c r="L179" s="26">
        <f t="shared" si="23"/>
        <v>42565.417470000037</v>
      </c>
      <c r="N179" s="19"/>
    </row>
    <row r="180" spans="3:14" x14ac:dyDescent="0.25">
      <c r="C180" s="22">
        <f t="shared" si="25"/>
        <v>1720000</v>
      </c>
      <c r="D180" s="5">
        <f t="shared" si="22"/>
        <v>6.0479999999999812E-2</v>
      </c>
      <c r="E180" s="6">
        <f t="shared" si="0"/>
        <v>104025.59999999967</v>
      </c>
      <c r="F180" s="7">
        <f t="shared" si="21"/>
        <v>15603.839999999949</v>
      </c>
      <c r="G180" s="7">
        <f t="shared" si="24"/>
        <v>7801.9199999999746</v>
      </c>
      <c r="H180" s="42">
        <v>350</v>
      </c>
      <c r="J180" s="22">
        <f t="shared" si="26"/>
        <v>1720000</v>
      </c>
      <c r="K180" s="25">
        <f t="shared" si="27"/>
        <v>2.4820114000000018E-2</v>
      </c>
      <c r="L180" s="26">
        <f t="shared" si="23"/>
        <v>42690.596080000032</v>
      </c>
      <c r="N180" s="19"/>
    </row>
    <row r="181" spans="3:14" x14ac:dyDescent="0.25">
      <c r="C181" s="22">
        <f t="shared" si="25"/>
        <v>1730000</v>
      </c>
      <c r="D181" s="5">
        <f t="shared" si="22"/>
        <v>6.039499999999981E-2</v>
      </c>
      <c r="E181" s="6">
        <f t="shared" si="0"/>
        <v>104483.34999999967</v>
      </c>
      <c r="F181" s="7">
        <f t="shared" si="21"/>
        <v>15672.50249999995</v>
      </c>
      <c r="G181" s="7">
        <f t="shared" si="24"/>
        <v>7836.2512499999748</v>
      </c>
      <c r="H181" s="42">
        <v>350</v>
      </c>
      <c r="J181" s="22">
        <f t="shared" si="26"/>
        <v>1730000</v>
      </c>
      <c r="K181" s="25">
        <f t="shared" si="27"/>
        <v>2.4748171000000017E-2</v>
      </c>
      <c r="L181" s="26">
        <f t="shared" si="23"/>
        <v>42814.335830000025</v>
      </c>
      <c r="N181" s="19"/>
    </row>
    <row r="182" spans="3:14" x14ac:dyDescent="0.25">
      <c r="C182" s="22">
        <f t="shared" si="25"/>
        <v>1740000</v>
      </c>
      <c r="D182" s="5">
        <f t="shared" si="22"/>
        <v>6.0309999999999808E-2</v>
      </c>
      <c r="E182" s="6">
        <f t="shared" si="0"/>
        <v>104939.39999999966</v>
      </c>
      <c r="F182" s="7">
        <f t="shared" si="21"/>
        <v>15740.909999999949</v>
      </c>
      <c r="G182" s="7">
        <f t="shared" si="24"/>
        <v>7870.4549999999745</v>
      </c>
      <c r="H182" s="42">
        <v>350</v>
      </c>
      <c r="J182" s="22">
        <f t="shared" si="26"/>
        <v>1740000</v>
      </c>
      <c r="K182" s="25">
        <f t="shared" si="27"/>
        <v>2.4676228000000015E-2</v>
      </c>
      <c r="L182" s="26">
        <f t="shared" si="23"/>
        <v>42936.636720000024</v>
      </c>
      <c r="N182" s="19"/>
    </row>
    <row r="183" spans="3:14" x14ac:dyDescent="0.25">
      <c r="C183" s="22">
        <f t="shared" si="25"/>
        <v>1750000</v>
      </c>
      <c r="D183" s="5">
        <f t="shared" si="22"/>
        <v>6.0224999999999806E-2</v>
      </c>
      <c r="E183" s="6">
        <f t="shared" si="0"/>
        <v>105393.74999999967</v>
      </c>
      <c r="F183" s="7">
        <f t="shared" si="21"/>
        <v>15809.062499999949</v>
      </c>
      <c r="G183" s="7">
        <f t="shared" si="24"/>
        <v>7904.5312499999745</v>
      </c>
      <c r="H183" s="42">
        <v>350</v>
      </c>
      <c r="J183" s="22">
        <f t="shared" si="26"/>
        <v>1750000</v>
      </c>
      <c r="K183" s="25">
        <f t="shared" si="27"/>
        <v>2.4604285000000014E-2</v>
      </c>
      <c r="L183" s="26">
        <f t="shared" si="23"/>
        <v>43057.498750000028</v>
      </c>
      <c r="N183" s="19"/>
    </row>
    <row r="184" spans="3:14" x14ac:dyDescent="0.25">
      <c r="C184" s="22">
        <f t="shared" si="25"/>
        <v>1760000</v>
      </c>
      <c r="D184" s="5">
        <f t="shared" si="22"/>
        <v>6.0139999999999805E-2</v>
      </c>
      <c r="E184" s="6">
        <f t="shared" si="0"/>
        <v>105846.39999999966</v>
      </c>
      <c r="F184" s="7">
        <f t="shared" si="21"/>
        <v>15876.959999999948</v>
      </c>
      <c r="G184" s="7">
        <f t="shared" si="24"/>
        <v>7938.4799999999741</v>
      </c>
      <c r="H184" s="42">
        <v>350</v>
      </c>
      <c r="J184" s="22">
        <f t="shared" si="26"/>
        <v>1760000</v>
      </c>
      <c r="K184" s="25">
        <f t="shared" si="27"/>
        <v>2.4532342000000013E-2</v>
      </c>
      <c r="L184" s="26">
        <f t="shared" si="23"/>
        <v>43176.921920000023</v>
      </c>
      <c r="N184" s="19"/>
    </row>
    <row r="185" spans="3:14" x14ac:dyDescent="0.25">
      <c r="C185" s="22">
        <f t="shared" si="25"/>
        <v>1770000</v>
      </c>
      <c r="D185" s="5">
        <f t="shared" si="22"/>
        <v>6.0054999999999803E-2</v>
      </c>
      <c r="E185" s="6">
        <f t="shared" si="0"/>
        <v>106297.34999999966</v>
      </c>
      <c r="F185" s="7">
        <f t="shared" si="21"/>
        <v>15944.602499999948</v>
      </c>
      <c r="G185" s="7">
        <f t="shared" si="24"/>
        <v>7972.3012499999741</v>
      </c>
      <c r="H185" s="42">
        <v>350</v>
      </c>
      <c r="J185" s="22">
        <f t="shared" si="26"/>
        <v>1770000</v>
      </c>
      <c r="K185" s="25">
        <f t="shared" si="27"/>
        <v>2.4460399000000011E-2</v>
      </c>
      <c r="L185" s="26">
        <f t="shared" si="23"/>
        <v>43294.906230000022</v>
      </c>
      <c r="N185" s="19"/>
    </row>
    <row r="186" spans="3:14" x14ac:dyDescent="0.25">
      <c r="C186" s="22">
        <f t="shared" si="25"/>
        <v>1780000</v>
      </c>
      <c r="D186" s="5">
        <f t="shared" si="22"/>
        <v>5.9969999999999801E-2</v>
      </c>
      <c r="E186" s="6">
        <f t="shared" si="0"/>
        <v>106746.59999999964</v>
      </c>
      <c r="F186" s="7">
        <f t="shared" si="21"/>
        <v>16011.989999999945</v>
      </c>
      <c r="G186" s="7">
        <f t="shared" si="24"/>
        <v>8005.9949999999726</v>
      </c>
      <c r="H186" s="42">
        <v>350</v>
      </c>
      <c r="J186" s="22">
        <f t="shared" si="26"/>
        <v>1780000</v>
      </c>
      <c r="K186" s="25">
        <f t="shared" si="27"/>
        <v>2.438845600000001E-2</v>
      </c>
      <c r="L186" s="26">
        <f t="shared" si="23"/>
        <v>43411.45168000002</v>
      </c>
      <c r="N186" s="19"/>
    </row>
    <row r="187" spans="3:14" x14ac:dyDescent="0.25">
      <c r="C187" s="22">
        <f t="shared" si="25"/>
        <v>1790000</v>
      </c>
      <c r="D187" s="5">
        <f t="shared" si="22"/>
        <v>5.98849999999998E-2</v>
      </c>
      <c r="E187" s="6">
        <f t="shared" si="0"/>
        <v>107194.14999999964</v>
      </c>
      <c r="F187" s="7">
        <f t="shared" ref="F187:F247" si="28">0.15*E187</f>
        <v>16079.122499999947</v>
      </c>
      <c r="G187" s="7">
        <f t="shared" si="24"/>
        <v>8039.5612499999734</v>
      </c>
      <c r="H187" s="42">
        <v>350</v>
      </c>
      <c r="J187" s="22">
        <f t="shared" si="26"/>
        <v>1790000</v>
      </c>
      <c r="K187" s="25">
        <f t="shared" si="27"/>
        <v>2.4316513000000008E-2</v>
      </c>
      <c r="L187" s="26">
        <f t="shared" si="23"/>
        <v>43526.558270000016</v>
      </c>
      <c r="N187" s="19"/>
    </row>
    <row r="188" spans="3:14" x14ac:dyDescent="0.25">
      <c r="C188" s="22">
        <f t="shared" si="25"/>
        <v>1800000</v>
      </c>
      <c r="D188" s="5">
        <f t="shared" si="22"/>
        <v>5.9799999999999798E-2</v>
      </c>
      <c r="E188" s="6">
        <f t="shared" si="0"/>
        <v>107639.99999999964</v>
      </c>
      <c r="F188" s="7">
        <f t="shared" si="28"/>
        <v>16145.999999999945</v>
      </c>
      <c r="G188" s="7">
        <f t="shared" si="24"/>
        <v>8072.9999999999727</v>
      </c>
      <c r="H188" s="42">
        <v>350</v>
      </c>
      <c r="J188" s="22">
        <f t="shared" si="26"/>
        <v>1800000</v>
      </c>
      <c r="K188" s="25">
        <f t="shared" si="27"/>
        <v>2.4244570000000007E-2</v>
      </c>
      <c r="L188" s="26">
        <f t="shared" si="23"/>
        <v>43640.22600000001</v>
      </c>
      <c r="N188" s="19"/>
    </row>
    <row r="189" spans="3:14" x14ac:dyDescent="0.25">
      <c r="C189" s="22">
        <f t="shared" si="25"/>
        <v>1810000</v>
      </c>
      <c r="D189" s="5">
        <f t="shared" si="22"/>
        <v>5.9714999999999796E-2</v>
      </c>
      <c r="E189" s="6">
        <f t="shared" si="0"/>
        <v>108084.14999999963</v>
      </c>
      <c r="F189" s="7">
        <f t="shared" si="28"/>
        <v>16212.622499999943</v>
      </c>
      <c r="G189" s="7">
        <f t="shared" si="24"/>
        <v>8106.3112499999716</v>
      </c>
      <c r="H189" s="42">
        <v>350</v>
      </c>
      <c r="J189" s="22">
        <f t="shared" si="26"/>
        <v>1810000</v>
      </c>
      <c r="K189" s="25">
        <f t="shared" si="27"/>
        <v>2.4172627000000006E-2</v>
      </c>
      <c r="L189" s="26">
        <f t="shared" si="23"/>
        <v>43752.454870000009</v>
      </c>
      <c r="N189" s="19"/>
    </row>
    <row r="190" spans="3:14" x14ac:dyDescent="0.25">
      <c r="C190" s="22">
        <f t="shared" si="25"/>
        <v>1820000</v>
      </c>
      <c r="D190" s="5">
        <f t="shared" si="22"/>
        <v>5.9629999999999794E-2</v>
      </c>
      <c r="E190" s="6">
        <f t="shared" si="0"/>
        <v>108526.59999999963</v>
      </c>
      <c r="F190" s="7">
        <f t="shared" si="28"/>
        <v>16278.989999999943</v>
      </c>
      <c r="G190" s="7">
        <f t="shared" si="24"/>
        <v>8139.4949999999717</v>
      </c>
      <c r="H190" s="42">
        <v>350</v>
      </c>
      <c r="J190" s="22">
        <f t="shared" si="26"/>
        <v>1820000</v>
      </c>
      <c r="K190" s="25">
        <f t="shared" si="27"/>
        <v>2.4100684000000004E-2</v>
      </c>
      <c r="L190" s="26">
        <f t="shared" si="23"/>
        <v>43863.244880000006</v>
      </c>
      <c r="N190" s="19"/>
    </row>
    <row r="191" spans="3:14" x14ac:dyDescent="0.25">
      <c r="C191" s="22">
        <f t="shared" si="25"/>
        <v>1830000</v>
      </c>
      <c r="D191" s="5">
        <f t="shared" si="22"/>
        <v>5.9544999999999793E-2</v>
      </c>
      <c r="E191" s="6">
        <f t="shared" ref="E191:E247" si="29">D191*C191</f>
        <v>108967.34999999963</v>
      </c>
      <c r="F191" s="7">
        <f t="shared" si="28"/>
        <v>16345.102499999943</v>
      </c>
      <c r="G191" s="7">
        <f t="shared" si="24"/>
        <v>8172.5512499999713</v>
      </c>
      <c r="H191" s="42">
        <v>350</v>
      </c>
      <c r="J191" s="22">
        <f t="shared" si="26"/>
        <v>1830000</v>
      </c>
      <c r="K191" s="25">
        <f t="shared" si="27"/>
        <v>2.4028741000000003E-2</v>
      </c>
      <c r="L191" s="26">
        <f t="shared" si="23"/>
        <v>43972.596030000008</v>
      </c>
      <c r="N191" s="19"/>
    </row>
    <row r="192" spans="3:14" x14ac:dyDescent="0.25">
      <c r="C192" s="22">
        <f t="shared" si="25"/>
        <v>1840000</v>
      </c>
      <c r="D192" s="5">
        <f t="shared" si="22"/>
        <v>5.9459999999999791E-2</v>
      </c>
      <c r="E192" s="6">
        <f t="shared" si="29"/>
        <v>109406.39999999962</v>
      </c>
      <c r="F192" s="7">
        <f t="shared" si="28"/>
        <v>16410.959999999941</v>
      </c>
      <c r="G192" s="7">
        <f t="shared" si="24"/>
        <v>8205.4799999999705</v>
      </c>
      <c r="H192" s="42">
        <v>375</v>
      </c>
      <c r="J192" s="22">
        <f t="shared" si="26"/>
        <v>1840000</v>
      </c>
      <c r="K192" s="25">
        <f t="shared" si="27"/>
        <v>2.3956798000000001E-2</v>
      </c>
      <c r="L192" s="26">
        <f t="shared" si="23"/>
        <v>44080.508320000001</v>
      </c>
      <c r="N192" s="19"/>
    </row>
    <row r="193" spans="3:14" x14ac:dyDescent="0.25">
      <c r="C193" s="22">
        <f t="shared" si="25"/>
        <v>1850000</v>
      </c>
      <c r="D193" s="5">
        <f t="shared" si="22"/>
        <v>5.9374999999999789E-2</v>
      </c>
      <c r="E193" s="6">
        <f t="shared" si="29"/>
        <v>109843.74999999961</v>
      </c>
      <c r="F193" s="7">
        <f t="shared" si="28"/>
        <v>16476.562499999942</v>
      </c>
      <c r="G193" s="7">
        <f t="shared" si="24"/>
        <v>8238.2812499999709</v>
      </c>
      <c r="H193" s="42">
        <v>375</v>
      </c>
      <c r="J193" s="22">
        <f t="shared" si="26"/>
        <v>1850000</v>
      </c>
      <c r="K193" s="25">
        <f t="shared" si="27"/>
        <v>2.3884855E-2</v>
      </c>
      <c r="L193" s="26">
        <f t="shared" si="23"/>
        <v>44186.981749999999</v>
      </c>
      <c r="N193" s="19"/>
    </row>
    <row r="194" spans="3:14" x14ac:dyDescent="0.25">
      <c r="C194" s="22">
        <f t="shared" si="25"/>
        <v>1860000</v>
      </c>
      <c r="D194" s="5">
        <f t="shared" si="22"/>
        <v>5.9289999999999787E-2</v>
      </c>
      <c r="E194" s="6">
        <f t="shared" si="29"/>
        <v>110279.3999999996</v>
      </c>
      <c r="F194" s="7">
        <f t="shared" si="28"/>
        <v>16541.909999999938</v>
      </c>
      <c r="G194" s="7">
        <f t="shared" si="24"/>
        <v>8270.954999999969</v>
      </c>
      <c r="H194" s="42">
        <v>375</v>
      </c>
      <c r="J194" s="22">
        <f t="shared" si="26"/>
        <v>1860000</v>
      </c>
      <c r="K194" s="25">
        <f t="shared" si="27"/>
        <v>2.3812911999999999E-2</v>
      </c>
      <c r="L194" s="26">
        <f t="shared" si="23"/>
        <v>44292.016319999995</v>
      </c>
      <c r="N194" s="19"/>
    </row>
    <row r="195" spans="3:14" x14ac:dyDescent="0.25">
      <c r="C195" s="22">
        <f t="shared" si="25"/>
        <v>1870000</v>
      </c>
      <c r="D195" s="5">
        <f t="shared" si="22"/>
        <v>5.9204999999999786E-2</v>
      </c>
      <c r="E195" s="6">
        <f t="shared" si="29"/>
        <v>110713.3499999996</v>
      </c>
      <c r="F195" s="7">
        <f t="shared" si="28"/>
        <v>16607.00249999994</v>
      </c>
      <c r="G195" s="7">
        <f t="shared" si="24"/>
        <v>8303.5012499999702</v>
      </c>
      <c r="H195" s="42">
        <v>375</v>
      </c>
      <c r="J195" s="22">
        <f t="shared" si="26"/>
        <v>1870000</v>
      </c>
      <c r="K195" s="25">
        <f t="shared" si="27"/>
        <v>2.3740968999999997E-2</v>
      </c>
      <c r="L195" s="26">
        <f t="shared" si="23"/>
        <v>44395.612029999997</v>
      </c>
      <c r="N195" s="19"/>
    </row>
    <row r="196" spans="3:14" x14ac:dyDescent="0.25">
      <c r="C196" s="22">
        <f t="shared" si="25"/>
        <v>1880000</v>
      </c>
      <c r="D196" s="5">
        <f t="shared" si="22"/>
        <v>5.9119999999999784E-2</v>
      </c>
      <c r="E196" s="6">
        <f t="shared" si="29"/>
        <v>111145.5999999996</v>
      </c>
      <c r="F196" s="7">
        <f t="shared" si="28"/>
        <v>16671.839999999938</v>
      </c>
      <c r="G196" s="7">
        <f t="shared" si="24"/>
        <v>8335.9199999999691</v>
      </c>
      <c r="H196" s="42">
        <v>375</v>
      </c>
      <c r="J196" s="22">
        <f t="shared" si="26"/>
        <v>1880000</v>
      </c>
      <c r="K196" s="25">
        <f t="shared" si="27"/>
        <v>2.3669025999999996E-2</v>
      </c>
      <c r="L196" s="26">
        <f t="shared" si="23"/>
        <v>44497.768879999989</v>
      </c>
      <c r="N196" s="19"/>
    </row>
    <row r="197" spans="3:14" x14ac:dyDescent="0.25">
      <c r="C197" s="22">
        <f t="shared" si="25"/>
        <v>1890000</v>
      </c>
      <c r="D197" s="5">
        <f t="shared" si="22"/>
        <v>5.9034999999999782E-2</v>
      </c>
      <c r="E197" s="6">
        <f t="shared" si="29"/>
        <v>111576.14999999959</v>
      </c>
      <c r="F197" s="7">
        <f t="shared" si="28"/>
        <v>16736.422499999939</v>
      </c>
      <c r="G197" s="7">
        <f t="shared" si="24"/>
        <v>8368.2112499999694</v>
      </c>
      <c r="H197" s="42">
        <v>375</v>
      </c>
      <c r="J197" s="22">
        <f t="shared" si="26"/>
        <v>1890000</v>
      </c>
      <c r="K197" s="25">
        <f t="shared" si="27"/>
        <v>2.3597082999999994E-2</v>
      </c>
      <c r="L197" s="26">
        <f t="shared" si="23"/>
        <v>44598.486869999986</v>
      </c>
      <c r="N197" s="19"/>
    </row>
    <row r="198" spans="3:14" x14ac:dyDescent="0.25">
      <c r="C198" s="22">
        <f t="shared" si="25"/>
        <v>1900000</v>
      </c>
      <c r="D198" s="5">
        <f t="shared" ref="D198:D207" si="30">D197-0.0085%</f>
        <v>5.894999999999978E-2</v>
      </c>
      <c r="E198" s="6">
        <f t="shared" si="29"/>
        <v>112004.99999999958</v>
      </c>
      <c r="F198" s="7">
        <f t="shared" si="28"/>
        <v>16800.749999999935</v>
      </c>
      <c r="G198" s="7">
        <f t="shared" si="24"/>
        <v>8400.3749999999673</v>
      </c>
      <c r="H198" s="42">
        <v>375</v>
      </c>
      <c r="J198" s="22">
        <f t="shared" si="26"/>
        <v>1900000</v>
      </c>
      <c r="K198" s="25">
        <f t="shared" si="27"/>
        <v>2.3525139999999993E-2</v>
      </c>
      <c r="L198" s="26">
        <f t="shared" si="23"/>
        <v>44697.765999999989</v>
      </c>
      <c r="N198" s="19"/>
    </row>
    <row r="199" spans="3:14" x14ac:dyDescent="0.25">
      <c r="C199" s="22">
        <f t="shared" si="25"/>
        <v>1910000</v>
      </c>
      <c r="D199" s="5">
        <f t="shared" si="30"/>
        <v>5.8864999999999779E-2</v>
      </c>
      <c r="E199" s="6">
        <f t="shared" si="29"/>
        <v>112432.14999999957</v>
      </c>
      <c r="F199" s="7">
        <f t="shared" si="28"/>
        <v>16864.822499999937</v>
      </c>
      <c r="G199" s="7">
        <f t="shared" si="24"/>
        <v>8432.4112499999683</v>
      </c>
      <c r="H199" s="42">
        <v>375</v>
      </c>
      <c r="J199" s="22">
        <f t="shared" si="26"/>
        <v>1910000</v>
      </c>
      <c r="K199" s="25">
        <f t="shared" si="27"/>
        <v>2.3453196999999992E-2</v>
      </c>
      <c r="L199" s="26">
        <f t="shared" si="23"/>
        <v>44795.606269999982</v>
      </c>
      <c r="N199" s="19"/>
    </row>
    <row r="200" spans="3:14" x14ac:dyDescent="0.25">
      <c r="C200" s="22">
        <f t="shared" si="25"/>
        <v>1920000</v>
      </c>
      <c r="D200" s="5">
        <f t="shared" si="30"/>
        <v>5.8779999999999777E-2</v>
      </c>
      <c r="E200" s="6">
        <f t="shared" si="29"/>
        <v>112857.59999999957</v>
      </c>
      <c r="F200" s="7">
        <f t="shared" si="28"/>
        <v>16928.639999999934</v>
      </c>
      <c r="G200" s="7">
        <f t="shared" si="24"/>
        <v>8464.319999999967</v>
      </c>
      <c r="H200" s="42">
        <v>375</v>
      </c>
      <c r="J200" s="22">
        <f t="shared" si="26"/>
        <v>1920000</v>
      </c>
      <c r="K200" s="25">
        <f t="shared" si="27"/>
        <v>2.338125399999999E-2</v>
      </c>
      <c r="L200" s="26">
        <f t="shared" si="23"/>
        <v>44892.007679999981</v>
      </c>
      <c r="N200" s="19"/>
    </row>
    <row r="201" spans="3:14" x14ac:dyDescent="0.25">
      <c r="C201" s="22">
        <f t="shared" si="25"/>
        <v>1930000</v>
      </c>
      <c r="D201" s="5">
        <f t="shared" si="30"/>
        <v>5.8694999999999775E-2</v>
      </c>
      <c r="E201" s="6">
        <f t="shared" si="29"/>
        <v>113281.34999999957</v>
      </c>
      <c r="F201" s="7">
        <f t="shared" si="28"/>
        <v>16992.202499999934</v>
      </c>
      <c r="G201" s="7">
        <f t="shared" si="24"/>
        <v>8496.101249999967</v>
      </c>
      <c r="H201" s="42">
        <v>375</v>
      </c>
      <c r="J201" s="22">
        <f t="shared" si="26"/>
        <v>1930000</v>
      </c>
      <c r="K201" s="25">
        <f t="shared" si="27"/>
        <v>2.3309310999999989E-2</v>
      </c>
      <c r="L201" s="26">
        <f t="shared" si="23"/>
        <v>44986.970229999977</v>
      </c>
      <c r="N201" s="19"/>
    </row>
    <row r="202" spans="3:14" x14ac:dyDescent="0.25">
      <c r="C202" s="22">
        <f t="shared" si="25"/>
        <v>1940000</v>
      </c>
      <c r="D202" s="5">
        <f t="shared" si="30"/>
        <v>5.8609999999999773E-2</v>
      </c>
      <c r="E202" s="6">
        <f t="shared" si="29"/>
        <v>113703.39999999956</v>
      </c>
      <c r="F202" s="7">
        <f t="shared" si="28"/>
        <v>17055.509999999933</v>
      </c>
      <c r="G202" s="7">
        <f t="shared" si="24"/>
        <v>8527.7549999999665</v>
      </c>
      <c r="H202" s="42">
        <v>375</v>
      </c>
      <c r="J202" s="22">
        <f t="shared" si="26"/>
        <v>1940000</v>
      </c>
      <c r="K202" s="25">
        <f t="shared" si="27"/>
        <v>2.3237367999999987E-2</v>
      </c>
      <c r="L202" s="26">
        <f t="shared" si="23"/>
        <v>45080.493919999979</v>
      </c>
      <c r="N202" s="19"/>
    </row>
    <row r="203" spans="3:14" x14ac:dyDescent="0.25">
      <c r="C203" s="22">
        <f t="shared" si="25"/>
        <v>1950000</v>
      </c>
      <c r="D203" s="5">
        <f t="shared" si="30"/>
        <v>5.8524999999999772E-2</v>
      </c>
      <c r="E203" s="6">
        <f t="shared" si="29"/>
        <v>114123.74999999955</v>
      </c>
      <c r="F203" s="7">
        <f t="shared" si="28"/>
        <v>17118.562499999931</v>
      </c>
      <c r="G203" s="7">
        <f t="shared" si="24"/>
        <v>8559.2812499999654</v>
      </c>
      <c r="H203" s="42">
        <v>375</v>
      </c>
      <c r="J203" s="22">
        <f t="shared" si="26"/>
        <v>1950000</v>
      </c>
      <c r="K203" s="25">
        <f t="shared" si="27"/>
        <v>2.3165424999999986E-2</v>
      </c>
      <c r="L203" s="26">
        <f t="shared" si="23"/>
        <v>45172.578749999971</v>
      </c>
      <c r="N203" s="19"/>
    </row>
    <row r="204" spans="3:14" x14ac:dyDescent="0.25">
      <c r="C204" s="22">
        <f t="shared" si="25"/>
        <v>1960000</v>
      </c>
      <c r="D204" s="5">
        <f t="shared" si="30"/>
        <v>5.843999999999977E-2</v>
      </c>
      <c r="E204" s="6">
        <f t="shared" si="29"/>
        <v>114542.39999999954</v>
      </c>
      <c r="F204" s="7">
        <f t="shared" si="28"/>
        <v>17181.359999999931</v>
      </c>
      <c r="G204" s="7">
        <f t="shared" si="24"/>
        <v>8590.6799999999657</v>
      </c>
      <c r="H204" s="42">
        <v>375</v>
      </c>
      <c r="J204" s="22">
        <f t="shared" si="26"/>
        <v>1960000</v>
      </c>
      <c r="K204" s="25">
        <f t="shared" si="27"/>
        <v>2.3093481999999985E-2</v>
      </c>
      <c r="L204" s="26">
        <f t="shared" si="23"/>
        <v>45263.224719999969</v>
      </c>
      <c r="N204" s="19"/>
    </row>
    <row r="205" spans="3:14" x14ac:dyDescent="0.25">
      <c r="C205" s="22">
        <f t="shared" si="25"/>
        <v>1970000</v>
      </c>
      <c r="D205" s="5">
        <f t="shared" si="30"/>
        <v>5.8354999999999768E-2</v>
      </c>
      <c r="E205" s="6">
        <f t="shared" si="29"/>
        <v>114959.34999999954</v>
      </c>
      <c r="F205" s="7">
        <f t="shared" si="28"/>
        <v>17243.902499999931</v>
      </c>
      <c r="G205" s="7">
        <f t="shared" si="24"/>
        <v>8621.9512499999655</v>
      </c>
      <c r="H205" s="42">
        <v>400</v>
      </c>
      <c r="J205" s="22">
        <f t="shared" si="26"/>
        <v>1970000</v>
      </c>
      <c r="K205" s="25">
        <f t="shared" si="27"/>
        <v>2.3021538999999983E-2</v>
      </c>
      <c r="L205" s="26">
        <f t="shared" si="23"/>
        <v>45352.431829999965</v>
      </c>
      <c r="N205" s="19"/>
    </row>
    <row r="206" spans="3:14" x14ac:dyDescent="0.25">
      <c r="C206" s="22">
        <f t="shared" si="25"/>
        <v>1980000</v>
      </c>
      <c r="D206" s="5">
        <f t="shared" si="30"/>
        <v>5.8269999999999766E-2</v>
      </c>
      <c r="E206" s="6">
        <f t="shared" si="29"/>
        <v>115374.59999999954</v>
      </c>
      <c r="F206" s="7">
        <f t="shared" si="28"/>
        <v>17306.18999999993</v>
      </c>
      <c r="G206" s="7">
        <f t="shared" si="24"/>
        <v>8653.0949999999648</v>
      </c>
      <c r="H206" s="42">
        <v>400</v>
      </c>
      <c r="J206" s="22">
        <f t="shared" si="26"/>
        <v>1980000</v>
      </c>
      <c r="K206" s="25">
        <f t="shared" si="27"/>
        <v>2.2949595999999982E-2</v>
      </c>
      <c r="L206" s="26">
        <f t="shared" ref="L206:L247" si="31">K206*J206</f>
        <v>45440.200079999966</v>
      </c>
      <c r="N206" s="19"/>
    </row>
    <row r="207" spans="3:14" x14ac:dyDescent="0.25">
      <c r="C207" s="22">
        <f t="shared" si="25"/>
        <v>1990000</v>
      </c>
      <c r="D207" s="5">
        <f t="shared" si="30"/>
        <v>5.8184999999999765E-2</v>
      </c>
      <c r="E207" s="6">
        <f t="shared" si="29"/>
        <v>115788.14999999953</v>
      </c>
      <c r="F207" s="7">
        <f t="shared" si="28"/>
        <v>17368.222499999927</v>
      </c>
      <c r="G207" s="7">
        <f t="shared" si="24"/>
        <v>8684.1112499999635</v>
      </c>
      <c r="H207" s="42">
        <v>400</v>
      </c>
      <c r="J207" s="22">
        <f t="shared" si="26"/>
        <v>1990000</v>
      </c>
      <c r="K207" s="25">
        <f t="shared" si="27"/>
        <v>2.287765299999998E-2</v>
      </c>
      <c r="L207" s="26">
        <f t="shared" si="31"/>
        <v>45526.529469999958</v>
      </c>
      <c r="N207" s="19"/>
    </row>
    <row r="208" spans="3:14" x14ac:dyDescent="0.25">
      <c r="C208" s="22">
        <f t="shared" si="25"/>
        <v>2000000</v>
      </c>
      <c r="D208" s="5">
        <f>D207-0.01%</f>
        <v>5.8084999999999762E-2</v>
      </c>
      <c r="E208" s="6">
        <f t="shared" si="29"/>
        <v>116169.99999999952</v>
      </c>
      <c r="F208" s="7">
        <f t="shared" si="28"/>
        <v>17425.499999999927</v>
      </c>
      <c r="G208" s="7">
        <f t="shared" si="24"/>
        <v>8712.7499999999636</v>
      </c>
      <c r="H208" s="42">
        <v>400</v>
      </c>
      <c r="J208" s="22">
        <f t="shared" si="26"/>
        <v>2000000</v>
      </c>
      <c r="K208" s="25">
        <f t="shared" si="27"/>
        <v>2.2805709999999979E-2</v>
      </c>
      <c r="L208" s="26">
        <f t="shared" si="31"/>
        <v>45611.419999999955</v>
      </c>
      <c r="N208" s="19"/>
    </row>
    <row r="209" spans="3:14" x14ac:dyDescent="0.25">
      <c r="C209" s="22">
        <f>C208+50000</f>
        <v>2050000</v>
      </c>
      <c r="D209" s="5">
        <f t="shared" ref="D209:D247" si="32">D208-0.01%</f>
        <v>5.7984999999999759E-2</v>
      </c>
      <c r="E209" s="6">
        <f t="shared" si="29"/>
        <v>118869.24999999951</v>
      </c>
      <c r="F209" s="7">
        <f t="shared" si="28"/>
        <v>17830.387499999924</v>
      </c>
      <c r="G209" s="7">
        <f t="shared" si="24"/>
        <v>8915.1937499999622</v>
      </c>
      <c r="H209" s="42">
        <v>400</v>
      </c>
      <c r="J209" s="22">
        <f>J208+50000</f>
        <v>2050000</v>
      </c>
      <c r="K209" s="25">
        <f t="shared" si="27"/>
        <v>2.2733766999999978E-2</v>
      </c>
      <c r="L209" s="26">
        <f t="shared" si="31"/>
        <v>46604.222349999953</v>
      </c>
      <c r="N209" s="19"/>
    </row>
    <row r="210" spans="3:14" x14ac:dyDescent="0.25">
      <c r="C210" s="22">
        <f t="shared" ref="C210:C247" si="33">C209+50000</f>
        <v>2100000</v>
      </c>
      <c r="D210" s="5">
        <f t="shared" si="32"/>
        <v>5.7884999999999756E-2</v>
      </c>
      <c r="E210" s="6">
        <f t="shared" si="29"/>
        <v>121558.49999999949</v>
      </c>
      <c r="F210" s="7">
        <f t="shared" si="28"/>
        <v>18233.774999999921</v>
      </c>
      <c r="G210" s="7">
        <f t="shared" si="24"/>
        <v>9116.8874999999607</v>
      </c>
      <c r="H210" s="42">
        <v>425</v>
      </c>
      <c r="J210" s="22">
        <f t="shared" ref="J210:J247" si="34">J209+50000</f>
        <v>2100000</v>
      </c>
      <c r="K210" s="25">
        <f t="shared" si="27"/>
        <v>2.2661823999999976E-2</v>
      </c>
      <c r="L210" s="26">
        <f t="shared" si="31"/>
        <v>47589.830399999948</v>
      </c>
      <c r="N210" s="19"/>
    </row>
    <row r="211" spans="3:14" x14ac:dyDescent="0.25">
      <c r="C211" s="22">
        <f t="shared" si="33"/>
        <v>2150000</v>
      </c>
      <c r="D211" s="5">
        <f t="shared" si="32"/>
        <v>5.7784999999999753E-2</v>
      </c>
      <c r="E211" s="6">
        <f t="shared" si="29"/>
        <v>124237.74999999948</v>
      </c>
      <c r="F211" s="7">
        <f t="shared" si="28"/>
        <v>18635.662499999922</v>
      </c>
      <c r="G211" s="7">
        <f t="shared" si="24"/>
        <v>9317.8312499999611</v>
      </c>
      <c r="H211" s="42">
        <v>425</v>
      </c>
      <c r="J211" s="22">
        <f t="shared" si="34"/>
        <v>2150000</v>
      </c>
      <c r="K211" s="25">
        <f t="shared" si="27"/>
        <v>2.2589880999999975E-2</v>
      </c>
      <c r="L211" s="26">
        <f t="shared" si="31"/>
        <v>48568.244149999948</v>
      </c>
      <c r="N211" s="19"/>
    </row>
    <row r="212" spans="3:14" x14ac:dyDescent="0.25">
      <c r="C212" s="22">
        <f t="shared" si="33"/>
        <v>2200000</v>
      </c>
      <c r="D212" s="5">
        <f t="shared" si="32"/>
        <v>5.768499999999975E-2</v>
      </c>
      <c r="E212" s="6">
        <f t="shared" si="29"/>
        <v>126906.99999999945</v>
      </c>
      <c r="F212" s="7">
        <f t="shared" si="28"/>
        <v>19036.049999999916</v>
      </c>
      <c r="G212" s="7">
        <f t="shared" si="24"/>
        <v>9518.0249999999578</v>
      </c>
      <c r="H212" s="42">
        <v>425</v>
      </c>
      <c r="J212" s="22">
        <f t="shared" si="34"/>
        <v>2200000</v>
      </c>
      <c r="K212" s="25">
        <f t="shared" si="27"/>
        <v>2.2517937999999973E-2</v>
      </c>
      <c r="L212" s="26">
        <f t="shared" si="31"/>
        <v>49539.463599999945</v>
      </c>
      <c r="N212" s="19"/>
    </row>
    <row r="213" spans="3:14" x14ac:dyDescent="0.25">
      <c r="C213" s="22">
        <f t="shared" si="33"/>
        <v>2250000</v>
      </c>
      <c r="D213" s="5">
        <f t="shared" si="32"/>
        <v>5.7584999999999747E-2</v>
      </c>
      <c r="E213" s="6">
        <f t="shared" si="29"/>
        <v>129566.24999999943</v>
      </c>
      <c r="F213" s="7">
        <f t="shared" si="28"/>
        <v>19434.937499999913</v>
      </c>
      <c r="G213" s="7">
        <f t="shared" si="24"/>
        <v>9717.4687499999563</v>
      </c>
      <c r="H213" s="42">
        <v>425</v>
      </c>
      <c r="J213" s="22">
        <f t="shared" si="34"/>
        <v>2250000</v>
      </c>
      <c r="K213" s="25">
        <f t="shared" si="27"/>
        <v>2.2445994999999972E-2</v>
      </c>
      <c r="L213" s="26">
        <f t="shared" si="31"/>
        <v>50503.488749999939</v>
      </c>
      <c r="N213" s="19"/>
    </row>
    <row r="214" spans="3:14" x14ac:dyDescent="0.25">
      <c r="C214" s="22">
        <f t="shared" si="33"/>
        <v>2300000</v>
      </c>
      <c r="D214" s="5">
        <f t="shared" si="32"/>
        <v>5.7484999999999745E-2</v>
      </c>
      <c r="E214" s="6">
        <f t="shared" si="29"/>
        <v>132215.49999999942</v>
      </c>
      <c r="F214" s="7">
        <f t="shared" si="28"/>
        <v>19832.324999999913</v>
      </c>
      <c r="G214" s="7">
        <f t="shared" si="24"/>
        <v>9916.1624999999567</v>
      </c>
      <c r="H214" s="42">
        <v>425</v>
      </c>
      <c r="J214" s="22">
        <f t="shared" si="34"/>
        <v>2300000</v>
      </c>
      <c r="K214" s="25">
        <f t="shared" si="27"/>
        <v>2.2374051999999971E-2</v>
      </c>
      <c r="L214" s="26">
        <f t="shared" si="31"/>
        <v>51460.31959999993</v>
      </c>
      <c r="N214" s="19"/>
    </row>
    <row r="215" spans="3:14" x14ac:dyDescent="0.25">
      <c r="C215" s="22">
        <f t="shared" si="33"/>
        <v>2350000</v>
      </c>
      <c r="D215" s="5">
        <f t="shared" si="32"/>
        <v>5.7384999999999742E-2</v>
      </c>
      <c r="E215" s="6">
        <f t="shared" si="29"/>
        <v>134854.74999999939</v>
      </c>
      <c r="F215" s="7">
        <f t="shared" si="28"/>
        <v>20228.212499999907</v>
      </c>
      <c r="G215" s="7">
        <f t="shared" si="24"/>
        <v>10114.106249999953</v>
      </c>
      <c r="H215" s="42">
        <v>450</v>
      </c>
      <c r="J215" s="22">
        <f t="shared" si="34"/>
        <v>2350000</v>
      </c>
      <c r="K215" s="25">
        <f t="shared" si="27"/>
        <v>2.2302108999999969E-2</v>
      </c>
      <c r="L215" s="26">
        <f t="shared" si="31"/>
        <v>52409.956149999925</v>
      </c>
      <c r="N215" s="19"/>
    </row>
    <row r="216" spans="3:14" x14ac:dyDescent="0.25">
      <c r="C216" s="22">
        <f t="shared" si="33"/>
        <v>2400000</v>
      </c>
      <c r="D216" s="5">
        <f t="shared" si="32"/>
        <v>5.7284999999999739E-2</v>
      </c>
      <c r="E216" s="6">
        <f t="shared" si="29"/>
        <v>137483.99999999936</v>
      </c>
      <c r="F216" s="7">
        <f t="shared" si="28"/>
        <v>20622.599999999904</v>
      </c>
      <c r="G216" s="7">
        <f t="shared" si="24"/>
        <v>10311.299999999952</v>
      </c>
      <c r="H216" s="42">
        <v>450</v>
      </c>
      <c r="J216" s="22">
        <f t="shared" si="34"/>
        <v>2400000</v>
      </c>
      <c r="K216" s="25">
        <f t="shared" si="27"/>
        <v>2.2230165999999968E-2</v>
      </c>
      <c r="L216" s="26">
        <f t="shared" si="31"/>
        <v>53352.398399999925</v>
      </c>
      <c r="N216" s="19"/>
    </row>
    <row r="217" spans="3:14" x14ac:dyDescent="0.25">
      <c r="C217" s="22">
        <f t="shared" si="33"/>
        <v>2450000</v>
      </c>
      <c r="D217" s="5">
        <f t="shared" si="32"/>
        <v>5.7184999999999736E-2</v>
      </c>
      <c r="E217" s="6">
        <f t="shared" si="29"/>
        <v>140103.24999999936</v>
      </c>
      <c r="F217" s="7">
        <f t="shared" si="28"/>
        <v>21015.487499999905</v>
      </c>
      <c r="G217" s="7">
        <f t="shared" si="24"/>
        <v>10507.743749999952</v>
      </c>
      <c r="H217" s="42">
        <v>450</v>
      </c>
      <c r="J217" s="22">
        <f t="shared" si="34"/>
        <v>2450000</v>
      </c>
      <c r="K217" s="25">
        <f t="shared" si="27"/>
        <v>2.2158222999999967E-2</v>
      </c>
      <c r="L217" s="26">
        <f t="shared" si="31"/>
        <v>54287.646349999915</v>
      </c>
      <c r="N217" s="19"/>
    </row>
    <row r="218" spans="3:14" x14ac:dyDescent="0.25">
      <c r="C218" s="22">
        <f t="shared" si="33"/>
        <v>2500000</v>
      </c>
      <c r="D218" s="5">
        <f t="shared" si="32"/>
        <v>5.7084999999999733E-2</v>
      </c>
      <c r="E218" s="6">
        <f t="shared" si="29"/>
        <v>142712.49999999933</v>
      </c>
      <c r="F218" s="7">
        <f t="shared" si="28"/>
        <v>21406.874999999898</v>
      </c>
      <c r="G218" s="7">
        <f t="shared" si="24"/>
        <v>10703.437499999949</v>
      </c>
      <c r="H218" s="42">
        <v>475</v>
      </c>
      <c r="J218" s="22">
        <f t="shared" si="34"/>
        <v>2500000</v>
      </c>
      <c r="K218" s="25">
        <f t="shared" si="27"/>
        <v>2.2086279999999965E-2</v>
      </c>
      <c r="L218" s="26">
        <f t="shared" si="31"/>
        <v>55215.69999999991</v>
      </c>
      <c r="N218" s="19"/>
    </row>
    <row r="219" spans="3:14" x14ac:dyDescent="0.25">
      <c r="C219" s="22">
        <f t="shared" si="33"/>
        <v>2550000</v>
      </c>
      <c r="D219" s="5">
        <f t="shared" si="32"/>
        <v>5.698499999999973E-2</v>
      </c>
      <c r="E219" s="6">
        <f t="shared" si="29"/>
        <v>145311.7499999993</v>
      </c>
      <c r="F219" s="7">
        <f t="shared" si="28"/>
        <v>21796.762499999895</v>
      </c>
      <c r="G219" s="7">
        <f t="shared" si="24"/>
        <v>10898.381249999948</v>
      </c>
      <c r="H219" s="42">
        <v>475</v>
      </c>
      <c r="J219" s="22">
        <f t="shared" si="34"/>
        <v>2550000</v>
      </c>
      <c r="K219" s="25">
        <f t="shared" si="27"/>
        <v>2.2014336999999964E-2</v>
      </c>
      <c r="L219" s="26">
        <f t="shared" si="31"/>
        <v>56136.559349999909</v>
      </c>
      <c r="N219" s="19"/>
    </row>
    <row r="220" spans="3:14" x14ac:dyDescent="0.25">
      <c r="C220" s="22">
        <f t="shared" si="33"/>
        <v>2600000</v>
      </c>
      <c r="D220" s="5">
        <f t="shared" si="32"/>
        <v>5.6884999999999727E-2</v>
      </c>
      <c r="E220" s="6">
        <f t="shared" si="29"/>
        <v>147900.9999999993</v>
      </c>
      <c r="F220" s="7">
        <f t="shared" si="28"/>
        <v>22185.149999999896</v>
      </c>
      <c r="G220" s="7">
        <f t="shared" si="24"/>
        <v>11092.574999999948</v>
      </c>
      <c r="H220" s="42">
        <v>475</v>
      </c>
      <c r="J220" s="22">
        <f t="shared" si="34"/>
        <v>2600000</v>
      </c>
      <c r="K220" s="25">
        <f t="shared" si="27"/>
        <v>2.1942393999999962E-2</v>
      </c>
      <c r="L220" s="26">
        <f t="shared" si="31"/>
        <v>57050.224399999905</v>
      </c>
      <c r="N220" s="19"/>
    </row>
    <row r="221" spans="3:14" x14ac:dyDescent="0.25">
      <c r="C221" s="22">
        <f t="shared" si="33"/>
        <v>2650000</v>
      </c>
      <c r="D221" s="5">
        <f t="shared" si="32"/>
        <v>5.6784999999999725E-2</v>
      </c>
      <c r="E221" s="6">
        <f t="shared" si="29"/>
        <v>150480.24999999927</v>
      </c>
      <c r="F221" s="7">
        <f t="shared" si="28"/>
        <v>22572.037499999889</v>
      </c>
      <c r="G221" s="7">
        <f t="shared" si="24"/>
        <v>11286.018749999945</v>
      </c>
      <c r="H221" s="42">
        <v>500</v>
      </c>
      <c r="J221" s="22">
        <f t="shared" si="34"/>
        <v>2650000</v>
      </c>
      <c r="K221" s="25">
        <f t="shared" si="27"/>
        <v>2.1870450999999961E-2</v>
      </c>
      <c r="L221" s="26">
        <f t="shared" si="31"/>
        <v>57956.695149999898</v>
      </c>
      <c r="N221" s="19"/>
    </row>
    <row r="222" spans="3:14" x14ac:dyDescent="0.25">
      <c r="C222" s="22">
        <f t="shared" si="33"/>
        <v>2700000</v>
      </c>
      <c r="D222" s="5">
        <f t="shared" si="32"/>
        <v>5.6684999999999722E-2</v>
      </c>
      <c r="E222" s="6">
        <f t="shared" si="29"/>
        <v>153049.49999999924</v>
      </c>
      <c r="F222" s="7">
        <f t="shared" si="28"/>
        <v>22957.424999999886</v>
      </c>
      <c r="G222" s="7">
        <f t="shared" si="24"/>
        <v>11478.712499999943</v>
      </c>
      <c r="H222" s="42">
        <v>500</v>
      </c>
      <c r="J222" s="22">
        <f t="shared" si="34"/>
        <v>2700000</v>
      </c>
      <c r="K222" s="25">
        <f t="shared" si="27"/>
        <v>2.179850799999996E-2</v>
      </c>
      <c r="L222" s="26">
        <f t="shared" si="31"/>
        <v>58855.971599999888</v>
      </c>
      <c r="N222" s="19"/>
    </row>
    <row r="223" spans="3:14" x14ac:dyDescent="0.25">
      <c r="C223" s="22">
        <f t="shared" si="33"/>
        <v>2750000</v>
      </c>
      <c r="D223" s="5">
        <f t="shared" si="32"/>
        <v>5.6584999999999719E-2</v>
      </c>
      <c r="E223" s="6">
        <f t="shared" si="29"/>
        <v>155608.74999999921</v>
      </c>
      <c r="F223" s="7">
        <f t="shared" si="28"/>
        <v>23341.31249999988</v>
      </c>
      <c r="G223" s="7">
        <f t="shared" si="24"/>
        <v>11670.65624999994</v>
      </c>
      <c r="H223" s="42">
        <v>525</v>
      </c>
      <c r="J223" s="22">
        <f t="shared" si="34"/>
        <v>2750000</v>
      </c>
      <c r="K223" s="25">
        <f t="shared" si="27"/>
        <v>2.1726564999999958E-2</v>
      </c>
      <c r="L223" s="26">
        <f t="shared" si="31"/>
        <v>59748.053749999883</v>
      </c>
      <c r="N223" s="19"/>
    </row>
    <row r="224" spans="3:14" x14ac:dyDescent="0.25">
      <c r="C224" s="22">
        <f t="shared" si="33"/>
        <v>2800000</v>
      </c>
      <c r="D224" s="5">
        <f t="shared" si="32"/>
        <v>5.6484999999999716E-2</v>
      </c>
      <c r="E224" s="6">
        <f t="shared" si="29"/>
        <v>158157.99999999921</v>
      </c>
      <c r="F224" s="7">
        <f t="shared" si="28"/>
        <v>23723.699999999881</v>
      </c>
      <c r="G224" s="7">
        <f t="shared" si="24"/>
        <v>11861.84999999994</v>
      </c>
      <c r="H224" s="42">
        <v>525</v>
      </c>
      <c r="J224" s="22">
        <f t="shared" si="34"/>
        <v>2800000</v>
      </c>
      <c r="K224" s="25">
        <f t="shared" si="27"/>
        <v>2.1654621999999957E-2</v>
      </c>
      <c r="L224" s="26">
        <f t="shared" si="31"/>
        <v>60632.941599999882</v>
      </c>
      <c r="N224" s="19"/>
    </row>
    <row r="225" spans="3:14" x14ac:dyDescent="0.25">
      <c r="C225" s="22">
        <f t="shared" si="33"/>
        <v>2850000</v>
      </c>
      <c r="D225" s="5">
        <f t="shared" si="32"/>
        <v>5.6384999999999713E-2</v>
      </c>
      <c r="E225" s="6">
        <f t="shared" si="29"/>
        <v>160697.24999999919</v>
      </c>
      <c r="F225" s="7">
        <f t="shared" si="28"/>
        <v>24104.587499999878</v>
      </c>
      <c r="G225" s="7">
        <f t="shared" si="24"/>
        <v>12052.293749999939</v>
      </c>
      <c r="H225" s="42">
        <v>525</v>
      </c>
      <c r="J225" s="22">
        <f t="shared" si="34"/>
        <v>2850000</v>
      </c>
      <c r="K225" s="25">
        <f t="shared" si="27"/>
        <v>2.1582678999999955E-2</v>
      </c>
      <c r="L225" s="26">
        <f t="shared" si="31"/>
        <v>61510.635149999871</v>
      </c>
      <c r="N225" s="19"/>
    </row>
    <row r="226" spans="3:14" x14ac:dyDescent="0.25">
      <c r="C226" s="22">
        <f t="shared" si="33"/>
        <v>2900000</v>
      </c>
      <c r="D226" s="5">
        <f t="shared" si="32"/>
        <v>5.628499999999971E-2</v>
      </c>
      <c r="E226" s="6">
        <f t="shared" si="29"/>
        <v>163226.49999999916</v>
      </c>
      <c r="F226" s="7">
        <f t="shared" si="28"/>
        <v>24483.974999999871</v>
      </c>
      <c r="G226" s="7">
        <f t="shared" ref="G226:G247" si="35">0.075*E226</f>
        <v>12241.987499999936</v>
      </c>
      <c r="H226" s="42">
        <v>550</v>
      </c>
      <c r="J226" s="22">
        <f t="shared" si="34"/>
        <v>2900000</v>
      </c>
      <c r="K226" s="25">
        <f t="shared" si="27"/>
        <v>2.1510735999999954E-2</v>
      </c>
      <c r="L226" s="26">
        <f t="shared" si="31"/>
        <v>62381.134399999864</v>
      </c>
      <c r="N226" s="19"/>
    </row>
    <row r="227" spans="3:14" x14ac:dyDescent="0.25">
      <c r="C227" s="22">
        <f t="shared" si="33"/>
        <v>2950000</v>
      </c>
      <c r="D227" s="5">
        <f t="shared" si="32"/>
        <v>5.6184999999999707E-2</v>
      </c>
      <c r="E227" s="6">
        <f t="shared" si="29"/>
        <v>165745.74999999913</v>
      </c>
      <c r="F227" s="7">
        <f t="shared" si="28"/>
        <v>24861.862499999868</v>
      </c>
      <c r="G227" s="7">
        <f t="shared" si="35"/>
        <v>12430.931249999934</v>
      </c>
      <c r="H227" s="42">
        <v>550</v>
      </c>
      <c r="J227" s="22">
        <f t="shared" si="34"/>
        <v>2950000</v>
      </c>
      <c r="K227" s="25">
        <f t="shared" si="27"/>
        <v>2.1438792999999953E-2</v>
      </c>
      <c r="L227" s="26">
        <f t="shared" si="31"/>
        <v>63244.439349999862</v>
      </c>
      <c r="N227" s="19"/>
    </row>
    <row r="228" spans="3:14" x14ac:dyDescent="0.25">
      <c r="C228" s="22">
        <f t="shared" si="33"/>
        <v>3000000</v>
      </c>
      <c r="D228" s="5">
        <f t="shared" si="32"/>
        <v>5.6084999999999705E-2</v>
      </c>
      <c r="E228" s="6">
        <f t="shared" si="29"/>
        <v>168254.99999999913</v>
      </c>
      <c r="F228" s="7">
        <f t="shared" si="28"/>
        <v>25238.249999999869</v>
      </c>
      <c r="G228" s="7">
        <f t="shared" si="35"/>
        <v>12619.124999999935</v>
      </c>
      <c r="H228" s="42">
        <v>575</v>
      </c>
      <c r="J228" s="22">
        <f t="shared" si="34"/>
        <v>3000000</v>
      </c>
      <c r="K228" s="25">
        <f t="shared" si="27"/>
        <v>2.1366849999999951E-2</v>
      </c>
      <c r="L228" s="26">
        <f t="shared" si="31"/>
        <v>64100.54999999985</v>
      </c>
      <c r="N228" s="19"/>
    </row>
    <row r="229" spans="3:14" x14ac:dyDescent="0.25">
      <c r="C229" s="22">
        <f t="shared" si="33"/>
        <v>3050000</v>
      </c>
      <c r="D229" s="5">
        <f t="shared" si="32"/>
        <v>5.5984999999999702E-2</v>
      </c>
      <c r="E229" s="6">
        <f t="shared" si="29"/>
        <v>170754.2499999991</v>
      </c>
      <c r="F229" s="7">
        <f t="shared" si="28"/>
        <v>25613.137499999862</v>
      </c>
      <c r="G229" s="7">
        <f t="shared" si="35"/>
        <v>12806.568749999931</v>
      </c>
      <c r="H229" s="42">
        <v>575</v>
      </c>
      <c r="J229" s="22">
        <f t="shared" si="34"/>
        <v>3050000</v>
      </c>
      <c r="K229" s="25">
        <f t="shared" si="27"/>
        <v>2.129490699999995E-2</v>
      </c>
      <c r="L229" s="26">
        <f t="shared" si="31"/>
        <v>64949.46634999985</v>
      </c>
      <c r="N229" s="19"/>
    </row>
    <row r="230" spans="3:14" x14ac:dyDescent="0.25">
      <c r="C230" s="22">
        <f t="shared" si="33"/>
        <v>3100000</v>
      </c>
      <c r="D230" s="5">
        <f t="shared" si="32"/>
        <v>5.5884999999999699E-2</v>
      </c>
      <c r="E230" s="6">
        <f t="shared" si="29"/>
        <v>173243.49999999907</v>
      </c>
      <c r="F230" s="7">
        <f t="shared" si="28"/>
        <v>25986.52499999986</v>
      </c>
      <c r="G230" s="7">
        <f t="shared" si="35"/>
        <v>12993.26249999993</v>
      </c>
      <c r="H230" s="42">
        <v>575</v>
      </c>
      <c r="J230" s="22">
        <f t="shared" si="34"/>
        <v>3100000</v>
      </c>
      <c r="K230" s="25">
        <f t="shared" si="27"/>
        <v>2.1222963999999948E-2</v>
      </c>
      <c r="L230" s="26">
        <f t="shared" si="31"/>
        <v>65791.188399999839</v>
      </c>
      <c r="N230" s="19"/>
    </row>
    <row r="231" spans="3:14" x14ac:dyDescent="0.25">
      <c r="C231" s="22">
        <f t="shared" si="33"/>
        <v>3150000</v>
      </c>
      <c r="D231" s="5">
        <f t="shared" si="32"/>
        <v>5.5784999999999696E-2</v>
      </c>
      <c r="E231" s="6">
        <f t="shared" si="29"/>
        <v>175722.74999999904</v>
      </c>
      <c r="F231" s="7">
        <f t="shared" si="28"/>
        <v>26358.412499999857</v>
      </c>
      <c r="G231" s="7">
        <f t="shared" si="35"/>
        <v>13179.206249999928</v>
      </c>
      <c r="H231" s="42">
        <v>600</v>
      </c>
      <c r="J231" s="22">
        <f t="shared" si="34"/>
        <v>3150000</v>
      </c>
      <c r="K231" s="25">
        <f t="shared" si="27"/>
        <v>2.1151020999999947E-2</v>
      </c>
      <c r="L231" s="26">
        <f t="shared" si="31"/>
        <v>66625.716149999833</v>
      </c>
      <c r="N231" s="19"/>
    </row>
    <row r="232" spans="3:14" x14ac:dyDescent="0.25">
      <c r="C232" s="22">
        <f t="shared" si="33"/>
        <v>3200000</v>
      </c>
      <c r="D232" s="5">
        <f t="shared" si="32"/>
        <v>5.5684999999999693E-2</v>
      </c>
      <c r="E232" s="6">
        <f t="shared" si="29"/>
        <v>178191.99999999901</v>
      </c>
      <c r="F232" s="7">
        <f t="shared" si="28"/>
        <v>26728.79999999985</v>
      </c>
      <c r="G232" s="7">
        <f t="shared" si="35"/>
        <v>13364.399999999925</v>
      </c>
      <c r="H232" s="42">
        <v>600</v>
      </c>
      <c r="J232" s="22">
        <f t="shared" si="34"/>
        <v>3200000</v>
      </c>
      <c r="K232" s="25">
        <f t="shared" si="27"/>
        <v>2.1079077999999946E-2</v>
      </c>
      <c r="L232" s="26">
        <f t="shared" si="31"/>
        <v>67453.049599999824</v>
      </c>
      <c r="N232" s="19"/>
    </row>
    <row r="233" spans="3:14" x14ac:dyDescent="0.25">
      <c r="C233" s="22">
        <f t="shared" si="33"/>
        <v>3250000</v>
      </c>
      <c r="D233" s="5">
        <f t="shared" si="32"/>
        <v>5.558499999999969E-2</v>
      </c>
      <c r="E233" s="6">
        <f t="shared" si="29"/>
        <v>180651.24999999898</v>
      </c>
      <c r="F233" s="7">
        <f t="shared" si="28"/>
        <v>27097.687499999847</v>
      </c>
      <c r="G233" s="7">
        <f t="shared" si="35"/>
        <v>13548.843749999924</v>
      </c>
      <c r="H233" s="42">
        <v>625</v>
      </c>
      <c r="J233" s="22">
        <f t="shared" si="34"/>
        <v>3250000</v>
      </c>
      <c r="K233" s="25">
        <f t="shared" si="27"/>
        <v>2.1007134999999944E-2</v>
      </c>
      <c r="L233" s="26">
        <f t="shared" si="31"/>
        <v>68273.188749999812</v>
      </c>
      <c r="N233" s="19"/>
    </row>
    <row r="234" spans="3:14" x14ac:dyDescent="0.25">
      <c r="C234" s="22">
        <f t="shared" si="33"/>
        <v>3300000</v>
      </c>
      <c r="D234" s="5">
        <f t="shared" si="32"/>
        <v>5.5484999999999687E-2</v>
      </c>
      <c r="E234" s="6">
        <f t="shared" si="29"/>
        <v>183100.49999999898</v>
      </c>
      <c r="F234" s="7">
        <f t="shared" si="28"/>
        <v>27465.074999999848</v>
      </c>
      <c r="G234" s="7">
        <f t="shared" si="35"/>
        <v>13732.537499999924</v>
      </c>
      <c r="H234" s="42">
        <v>625</v>
      </c>
      <c r="J234" s="22">
        <f t="shared" si="34"/>
        <v>3300000</v>
      </c>
      <c r="K234" s="25">
        <f t="shared" si="27"/>
        <v>2.0935191999999943E-2</v>
      </c>
      <c r="L234" s="26">
        <f t="shared" si="31"/>
        <v>69086.133599999812</v>
      </c>
      <c r="N234" s="19"/>
    </row>
    <row r="235" spans="3:14" x14ac:dyDescent="0.25">
      <c r="C235" s="22">
        <f t="shared" si="33"/>
        <v>3350000</v>
      </c>
      <c r="D235" s="5">
        <f t="shared" si="32"/>
        <v>5.5384999999999684E-2</v>
      </c>
      <c r="E235" s="6">
        <f t="shared" si="29"/>
        <v>185539.74999999895</v>
      </c>
      <c r="F235" s="7">
        <f t="shared" si="28"/>
        <v>27830.962499999841</v>
      </c>
      <c r="G235" s="7">
        <f t="shared" si="35"/>
        <v>13915.481249999921</v>
      </c>
      <c r="H235" s="42">
        <v>650</v>
      </c>
      <c r="J235" s="22">
        <f t="shared" si="34"/>
        <v>3350000</v>
      </c>
      <c r="K235" s="25">
        <f t="shared" si="27"/>
        <v>2.0863248999999941E-2</v>
      </c>
      <c r="L235" s="26">
        <f t="shared" si="31"/>
        <v>69891.884149999809</v>
      </c>
      <c r="N235" s="19"/>
    </row>
    <row r="236" spans="3:14" x14ac:dyDescent="0.25">
      <c r="C236" s="22">
        <f t="shared" si="33"/>
        <v>3400000</v>
      </c>
      <c r="D236" s="5">
        <f t="shared" si="32"/>
        <v>5.5284999999999682E-2</v>
      </c>
      <c r="E236" s="6">
        <f t="shared" si="29"/>
        <v>187968.99999999892</v>
      </c>
      <c r="F236" s="7">
        <f t="shared" si="28"/>
        <v>28195.349999999838</v>
      </c>
      <c r="G236" s="7">
        <f t="shared" si="35"/>
        <v>14097.674999999919</v>
      </c>
      <c r="H236" s="42">
        <v>650</v>
      </c>
      <c r="J236" s="22">
        <f t="shared" si="34"/>
        <v>3400000</v>
      </c>
      <c r="K236" s="25">
        <f t="shared" si="27"/>
        <v>2.079130599999994E-2</v>
      </c>
      <c r="L236" s="26">
        <f t="shared" si="31"/>
        <v>70690.440399999803</v>
      </c>
      <c r="N236" s="19"/>
    </row>
    <row r="237" spans="3:14" x14ac:dyDescent="0.25">
      <c r="C237" s="22">
        <f t="shared" si="33"/>
        <v>3450000</v>
      </c>
      <c r="D237" s="5">
        <f t="shared" si="32"/>
        <v>5.5184999999999679E-2</v>
      </c>
      <c r="E237" s="6">
        <f t="shared" si="29"/>
        <v>190388.24999999889</v>
      </c>
      <c r="F237" s="7">
        <f t="shared" si="28"/>
        <v>28558.237499999832</v>
      </c>
      <c r="G237" s="7">
        <f t="shared" si="35"/>
        <v>14279.118749999916</v>
      </c>
      <c r="H237" s="42">
        <v>675</v>
      </c>
      <c r="J237" s="22">
        <f t="shared" si="34"/>
        <v>3450000</v>
      </c>
      <c r="K237" s="25">
        <f t="shared" si="27"/>
        <v>2.0719362999999939E-2</v>
      </c>
      <c r="L237" s="26">
        <f t="shared" si="31"/>
        <v>71481.802349999794</v>
      </c>
      <c r="N237" s="19"/>
    </row>
    <row r="238" spans="3:14" x14ac:dyDescent="0.25">
      <c r="C238" s="22">
        <f t="shared" si="33"/>
        <v>3500000</v>
      </c>
      <c r="D238" s="5">
        <f t="shared" si="32"/>
        <v>5.5084999999999676E-2</v>
      </c>
      <c r="E238" s="6">
        <f t="shared" si="29"/>
        <v>192797.49999999886</v>
      </c>
      <c r="F238" s="7">
        <f t="shared" si="28"/>
        <v>28919.624999999829</v>
      </c>
      <c r="G238" s="7">
        <f t="shared" si="35"/>
        <v>14459.812499999915</v>
      </c>
      <c r="H238" s="42">
        <v>675</v>
      </c>
      <c r="J238" s="22">
        <f t="shared" si="34"/>
        <v>3500000</v>
      </c>
      <c r="K238" s="25">
        <f t="shared" ref="K238:K247" si="36">K237-0.000071943</f>
        <v>2.0647419999999937E-2</v>
      </c>
      <c r="L238" s="26">
        <f t="shared" si="31"/>
        <v>72265.969999999783</v>
      </c>
      <c r="N238" s="19"/>
    </row>
    <row r="239" spans="3:14" x14ac:dyDescent="0.25">
      <c r="C239" s="22">
        <f t="shared" si="33"/>
        <v>3550000</v>
      </c>
      <c r="D239" s="5">
        <f t="shared" si="32"/>
        <v>5.4984999999999673E-2</v>
      </c>
      <c r="E239" s="6">
        <f t="shared" si="29"/>
        <v>195196.74999999884</v>
      </c>
      <c r="F239" s="7">
        <f t="shared" si="28"/>
        <v>29279.512499999826</v>
      </c>
      <c r="G239" s="7">
        <f t="shared" si="35"/>
        <v>14639.756249999913</v>
      </c>
      <c r="H239" s="42">
        <v>700</v>
      </c>
      <c r="J239" s="22">
        <f t="shared" si="34"/>
        <v>3550000</v>
      </c>
      <c r="K239" s="25">
        <f t="shared" si="36"/>
        <v>2.0575476999999936E-2</v>
      </c>
      <c r="L239" s="26">
        <f t="shared" si="31"/>
        <v>73042.943349999769</v>
      </c>
      <c r="N239" s="19"/>
    </row>
    <row r="240" spans="3:14" x14ac:dyDescent="0.25">
      <c r="C240" s="22">
        <f t="shared" si="33"/>
        <v>3600000</v>
      </c>
      <c r="D240" s="5">
        <f t="shared" si="32"/>
        <v>5.488499999999967E-2</v>
      </c>
      <c r="E240" s="6">
        <f t="shared" si="29"/>
        <v>197585.99999999881</v>
      </c>
      <c r="F240" s="7">
        <f t="shared" si="28"/>
        <v>29637.89999999982</v>
      </c>
      <c r="G240" s="7">
        <f t="shared" si="35"/>
        <v>14818.94999999991</v>
      </c>
      <c r="H240" s="42">
        <v>700</v>
      </c>
      <c r="J240" s="22">
        <f t="shared" si="34"/>
        <v>3600000</v>
      </c>
      <c r="K240" s="25">
        <f t="shared" si="36"/>
        <v>2.0503533999999934E-2</v>
      </c>
      <c r="L240" s="26">
        <f t="shared" si="31"/>
        <v>73812.722399999766</v>
      </c>
      <c r="N240" s="19"/>
    </row>
    <row r="241" spans="3:14" x14ac:dyDescent="0.25">
      <c r="C241" s="22">
        <f t="shared" si="33"/>
        <v>3650000</v>
      </c>
      <c r="D241" s="5">
        <f t="shared" si="32"/>
        <v>5.4784999999999667E-2</v>
      </c>
      <c r="E241" s="6">
        <f t="shared" si="29"/>
        <v>199965.24999999878</v>
      </c>
      <c r="F241" s="7">
        <f t="shared" si="28"/>
        <v>29994.787499999817</v>
      </c>
      <c r="G241" s="7">
        <f t="shared" si="35"/>
        <v>14997.393749999908</v>
      </c>
      <c r="H241" s="42">
        <f t="shared" ref="H241" si="37">(C241*0.07)/365</f>
        <v>700.00000000000011</v>
      </c>
      <c r="J241" s="22">
        <f t="shared" si="34"/>
        <v>3650000</v>
      </c>
      <c r="K241" s="25">
        <f t="shared" si="36"/>
        <v>2.0431590999999933E-2</v>
      </c>
      <c r="L241" s="26">
        <f t="shared" si="31"/>
        <v>74575.30714999976</v>
      </c>
      <c r="N241" s="19"/>
    </row>
    <row r="242" spans="3:14" x14ac:dyDescent="0.25">
      <c r="C242" s="22">
        <f t="shared" si="33"/>
        <v>3700000</v>
      </c>
      <c r="D242" s="5">
        <f t="shared" si="32"/>
        <v>5.4684999999999664E-2</v>
      </c>
      <c r="E242" s="6">
        <f t="shared" si="29"/>
        <v>202334.49999999875</v>
      </c>
      <c r="F242" s="7">
        <f t="shared" si="28"/>
        <v>30350.17499999981</v>
      </c>
      <c r="G242" s="7">
        <f t="shared" si="35"/>
        <v>15175.087499999905</v>
      </c>
      <c r="H242" s="42">
        <v>725</v>
      </c>
      <c r="J242" s="22">
        <f t="shared" si="34"/>
        <v>3700000</v>
      </c>
      <c r="K242" s="25">
        <f t="shared" si="36"/>
        <v>2.0359647999999932E-2</v>
      </c>
      <c r="L242" s="26">
        <f t="shared" si="31"/>
        <v>75330.697599999752</v>
      </c>
      <c r="N242" s="19"/>
    </row>
    <row r="243" spans="3:14" x14ac:dyDescent="0.25">
      <c r="C243" s="22">
        <f t="shared" si="33"/>
        <v>3750000</v>
      </c>
      <c r="D243" s="5">
        <f t="shared" si="32"/>
        <v>5.4584999999999662E-2</v>
      </c>
      <c r="E243" s="6">
        <f t="shared" si="29"/>
        <v>204693.74999999872</v>
      </c>
      <c r="F243" s="7">
        <f t="shared" si="28"/>
        <v>30704.062499999807</v>
      </c>
      <c r="G243" s="7">
        <f t="shared" si="35"/>
        <v>15352.031249999904</v>
      </c>
      <c r="H243" s="42">
        <v>725</v>
      </c>
      <c r="J243" s="22">
        <f t="shared" si="34"/>
        <v>3750000</v>
      </c>
      <c r="K243" s="25">
        <f t="shared" si="36"/>
        <v>2.028770499999993E-2</v>
      </c>
      <c r="L243" s="26">
        <f t="shared" si="31"/>
        <v>76078.893749999741</v>
      </c>
      <c r="N243" s="19"/>
    </row>
    <row r="244" spans="3:14" x14ac:dyDescent="0.25">
      <c r="C244" s="22">
        <f t="shared" si="33"/>
        <v>3800000</v>
      </c>
      <c r="D244" s="5">
        <f t="shared" si="32"/>
        <v>5.4484999999999659E-2</v>
      </c>
      <c r="E244" s="6">
        <f t="shared" si="29"/>
        <v>207042.99999999869</v>
      </c>
      <c r="F244" s="7">
        <f t="shared" si="28"/>
        <v>31056.449999999801</v>
      </c>
      <c r="G244" s="7">
        <f t="shared" si="35"/>
        <v>15528.2249999999</v>
      </c>
      <c r="H244" s="42">
        <v>725</v>
      </c>
      <c r="J244" s="22">
        <f t="shared" si="34"/>
        <v>3800000</v>
      </c>
      <c r="K244" s="25">
        <f t="shared" si="36"/>
        <v>2.0215761999999929E-2</v>
      </c>
      <c r="L244" s="26">
        <f t="shared" si="31"/>
        <v>76819.895599999727</v>
      </c>
      <c r="N244" s="19"/>
    </row>
    <row r="245" spans="3:14" x14ac:dyDescent="0.25">
      <c r="C245" s="22">
        <f t="shared" si="33"/>
        <v>3850000</v>
      </c>
      <c r="D245" s="5">
        <f t="shared" si="32"/>
        <v>5.4384999999999656E-2</v>
      </c>
      <c r="E245" s="6">
        <f t="shared" si="29"/>
        <v>209382.24999999866</v>
      </c>
      <c r="F245" s="7">
        <f t="shared" si="28"/>
        <v>31407.337499999798</v>
      </c>
      <c r="G245" s="7">
        <f t="shared" si="35"/>
        <v>15703.668749999899</v>
      </c>
      <c r="H245" s="42">
        <v>750</v>
      </c>
      <c r="J245" s="22">
        <f t="shared" si="34"/>
        <v>3850000</v>
      </c>
      <c r="K245" s="25">
        <f t="shared" si="36"/>
        <v>2.0143818999999927E-2</v>
      </c>
      <c r="L245" s="26">
        <f t="shared" si="31"/>
        <v>77553.703149999725</v>
      </c>
      <c r="N245" s="19"/>
    </row>
    <row r="246" spans="3:14" x14ac:dyDescent="0.25">
      <c r="C246" s="22">
        <f t="shared" si="33"/>
        <v>3900000</v>
      </c>
      <c r="D246" s="5">
        <f t="shared" si="32"/>
        <v>5.4284999999999653E-2</v>
      </c>
      <c r="E246" s="6">
        <f t="shared" si="29"/>
        <v>211711.49999999863</v>
      </c>
      <c r="F246" s="7">
        <f t="shared" si="28"/>
        <v>31756.724999999795</v>
      </c>
      <c r="G246" s="7">
        <f t="shared" si="35"/>
        <v>15878.362499999897</v>
      </c>
      <c r="H246" s="42">
        <v>750</v>
      </c>
      <c r="J246" s="22">
        <f t="shared" si="34"/>
        <v>3900000</v>
      </c>
      <c r="K246" s="25">
        <f t="shared" si="36"/>
        <v>2.0071875999999926E-2</v>
      </c>
      <c r="L246" s="26">
        <f t="shared" si="31"/>
        <v>78280.316399999705</v>
      </c>
      <c r="N246" s="19"/>
    </row>
    <row r="247" spans="3:14" ht="15.75" thickBot="1" x14ac:dyDescent="0.3">
      <c r="C247" s="22">
        <f t="shared" si="33"/>
        <v>3950000</v>
      </c>
      <c r="D247" s="5">
        <f t="shared" si="32"/>
        <v>5.418499999999965E-2</v>
      </c>
      <c r="E247" s="6">
        <f t="shared" si="29"/>
        <v>214030.74999999863</v>
      </c>
      <c r="F247" s="7">
        <f t="shared" si="28"/>
        <v>32104.612499999792</v>
      </c>
      <c r="G247" s="7">
        <f t="shared" si="35"/>
        <v>16052.306249999896</v>
      </c>
      <c r="H247" s="42">
        <v>750</v>
      </c>
      <c r="J247" s="27">
        <f t="shared" si="34"/>
        <v>3950000</v>
      </c>
      <c r="K247" s="28">
        <f t="shared" si="36"/>
        <v>1.9999932999999925E-2</v>
      </c>
      <c r="L247" s="26">
        <f t="shared" si="31"/>
        <v>78999.735349999697</v>
      </c>
      <c r="N247" s="19"/>
    </row>
    <row r="248" spans="3:14" ht="63.75" customHeight="1" thickTop="1" x14ac:dyDescent="0.25">
      <c r="C248" s="148" t="s">
        <v>20</v>
      </c>
      <c r="D248" s="149"/>
      <c r="E248" s="149"/>
      <c r="F248" s="149"/>
      <c r="G248" s="149"/>
      <c r="H248" s="150"/>
      <c r="J248" s="209" t="s">
        <v>62</v>
      </c>
      <c r="K248" s="210"/>
      <c r="L248" s="211"/>
      <c r="N248" s="19"/>
    </row>
    <row r="249" spans="3:14" ht="51" customHeight="1" x14ac:dyDescent="0.25">
      <c r="C249" s="148" t="s">
        <v>81</v>
      </c>
      <c r="D249" s="157"/>
      <c r="E249" s="157"/>
      <c r="F249" s="157"/>
      <c r="G249" s="157"/>
      <c r="H249" s="150"/>
      <c r="J249" s="212"/>
      <c r="K249" s="213"/>
      <c r="L249" s="214"/>
      <c r="N249" s="19"/>
    </row>
    <row r="250" spans="3:14" ht="14.25" customHeight="1" x14ac:dyDescent="0.25">
      <c r="C250" s="158" t="s">
        <v>82</v>
      </c>
      <c r="D250" s="159"/>
      <c r="E250" s="159"/>
      <c r="F250" s="159"/>
      <c r="G250" s="159"/>
      <c r="H250" s="160"/>
      <c r="J250" s="212"/>
      <c r="K250" s="213"/>
      <c r="L250" s="214"/>
      <c r="N250" s="19"/>
    </row>
    <row r="251" spans="3:14" ht="30" customHeight="1" thickBot="1" x14ac:dyDescent="0.3">
      <c r="C251" s="161"/>
      <c r="D251" s="162"/>
      <c r="E251" s="162"/>
      <c r="F251" s="162"/>
      <c r="G251" s="162"/>
      <c r="H251" s="163"/>
      <c r="J251" s="215"/>
      <c r="K251" s="216"/>
      <c r="L251" s="217"/>
      <c r="N251" s="19"/>
    </row>
    <row r="252" spans="3:14" ht="30" customHeight="1" thickTop="1" x14ac:dyDescent="0.25">
      <c r="C252" s="37"/>
      <c r="D252" s="17"/>
      <c r="E252" s="17"/>
      <c r="F252" s="17"/>
      <c r="G252" s="17"/>
      <c r="J252" s="224" t="s">
        <v>63</v>
      </c>
      <c r="K252" s="225"/>
      <c r="L252" s="226"/>
      <c r="N252" s="19"/>
    </row>
    <row r="253" spans="3:14" ht="30" customHeight="1" x14ac:dyDescent="0.25">
      <c r="C253" s="37"/>
      <c r="D253" s="17"/>
      <c r="E253" s="17"/>
      <c r="F253" s="17"/>
      <c r="G253" s="17"/>
      <c r="J253" s="227"/>
      <c r="K253" s="228"/>
      <c r="L253" s="229"/>
      <c r="N253" s="19"/>
    </row>
    <row r="254" spans="3:14" ht="30" customHeight="1" x14ac:dyDescent="0.25">
      <c r="C254" s="37"/>
      <c r="D254" s="17"/>
      <c r="E254" s="17"/>
      <c r="F254" s="17"/>
      <c r="G254" s="17"/>
      <c r="J254" s="29" t="s">
        <v>64</v>
      </c>
      <c r="K254" s="30" t="s">
        <v>65</v>
      </c>
      <c r="L254" s="8" t="s">
        <v>66</v>
      </c>
      <c r="N254" s="19"/>
    </row>
    <row r="255" spans="3:14" ht="30" customHeight="1" x14ac:dyDescent="0.25">
      <c r="C255" s="37"/>
      <c r="D255" s="17"/>
      <c r="E255" s="17"/>
      <c r="F255" s="17"/>
      <c r="G255" s="17"/>
      <c r="J255" s="29" t="s">
        <v>67</v>
      </c>
      <c r="K255" s="30" t="s">
        <v>68</v>
      </c>
      <c r="L255" s="8" t="s">
        <v>69</v>
      </c>
      <c r="N255" s="19"/>
    </row>
    <row r="256" spans="3:14" ht="30" customHeight="1" x14ac:dyDescent="0.25">
      <c r="C256" s="37"/>
      <c r="D256" s="17"/>
      <c r="E256" s="17"/>
      <c r="F256" s="17"/>
      <c r="G256" s="17"/>
      <c r="J256" s="29" t="s">
        <v>70</v>
      </c>
      <c r="K256" s="30" t="s">
        <v>71</v>
      </c>
      <c r="L256" s="8" t="s">
        <v>72</v>
      </c>
      <c r="N256" s="19"/>
    </row>
    <row r="257" spans="3:24" ht="30" customHeight="1" x14ac:dyDescent="0.25">
      <c r="C257" s="37"/>
      <c r="D257" s="17"/>
      <c r="E257" s="17"/>
      <c r="F257" s="17"/>
      <c r="G257" s="17"/>
      <c r="J257" s="29" t="s">
        <v>73</v>
      </c>
      <c r="K257" s="30" t="s">
        <v>74</v>
      </c>
      <c r="L257" s="8" t="s">
        <v>75</v>
      </c>
      <c r="N257" s="19"/>
    </row>
    <row r="258" spans="3:24" ht="30" customHeight="1" x14ac:dyDescent="0.25">
      <c r="C258" s="37"/>
      <c r="D258" s="17"/>
      <c r="E258" s="17"/>
      <c r="F258" s="17"/>
      <c r="G258" s="17"/>
      <c r="J258" s="29"/>
      <c r="K258" s="30"/>
      <c r="L258" s="8"/>
    </row>
    <row r="259" spans="3:24" ht="30" customHeight="1" thickBot="1" x14ac:dyDescent="0.3">
      <c r="C259" s="37"/>
      <c r="D259" s="17"/>
      <c r="E259" s="17"/>
      <c r="F259" s="17"/>
      <c r="G259" s="17"/>
      <c r="J259" s="31" t="s">
        <v>31</v>
      </c>
      <c r="K259" s="32"/>
      <c r="L259" s="33"/>
    </row>
    <row r="260" spans="3:24" ht="30" customHeight="1" thickTop="1" thickBot="1" x14ac:dyDescent="0.3">
      <c r="C260" s="37"/>
      <c r="D260" s="17"/>
      <c r="E260" s="17"/>
      <c r="F260" s="17"/>
      <c r="G260" s="17"/>
      <c r="J260" s="34" t="s">
        <v>76</v>
      </c>
      <c r="K260" s="35"/>
      <c r="L260" s="36"/>
    </row>
    <row r="261" spans="3:24" ht="30" customHeight="1" thickTop="1" x14ac:dyDescent="0.25">
      <c r="C261" s="37"/>
      <c r="D261" s="17"/>
      <c r="E261" s="17"/>
      <c r="F261" s="17"/>
      <c r="G261" s="17"/>
    </row>
    <row r="262" spans="3:24" ht="16.5" customHeight="1" thickBot="1" x14ac:dyDescent="0.3">
      <c r="K262">
        <v>1</v>
      </c>
      <c r="L262">
        <v>2</v>
      </c>
      <c r="M262">
        <v>3</v>
      </c>
      <c r="N262">
        <v>4</v>
      </c>
      <c r="O262">
        <v>5</v>
      </c>
      <c r="P262">
        <v>6</v>
      </c>
      <c r="Q262">
        <v>7</v>
      </c>
      <c r="R262">
        <v>8</v>
      </c>
      <c r="S262">
        <v>9</v>
      </c>
      <c r="T262">
        <v>10</v>
      </c>
      <c r="U262">
        <v>11</v>
      </c>
      <c r="V262">
        <v>12</v>
      </c>
      <c r="W262">
        <v>13</v>
      </c>
      <c r="X262">
        <v>14</v>
      </c>
    </row>
    <row r="263" spans="3:24" ht="15" customHeight="1" x14ac:dyDescent="0.25">
      <c r="C263" s="47" t="s">
        <v>21</v>
      </c>
      <c r="D263" s="219" t="s">
        <v>22</v>
      </c>
      <c r="E263" s="220"/>
      <c r="F263" s="220"/>
      <c r="G263" s="220"/>
      <c r="H263" s="220"/>
      <c r="I263" s="221"/>
    </row>
    <row r="264" spans="3:24" ht="60.75" x14ac:dyDescent="0.3">
      <c r="C264" s="222" t="s">
        <v>23</v>
      </c>
      <c r="D264" s="169"/>
      <c r="E264" s="169"/>
      <c r="F264" s="169"/>
      <c r="G264" s="169"/>
      <c r="H264" s="169"/>
      <c r="I264" s="223"/>
      <c r="K264" t="s">
        <v>41</v>
      </c>
      <c r="L264" t="s">
        <v>34</v>
      </c>
      <c r="M264" t="s">
        <v>35</v>
      </c>
      <c r="N264" t="s">
        <v>91</v>
      </c>
      <c r="O264" t="s">
        <v>92</v>
      </c>
      <c r="P264" t="s">
        <v>36</v>
      </c>
      <c r="Q264" t="s">
        <v>37</v>
      </c>
      <c r="R264" t="s">
        <v>93</v>
      </c>
      <c r="S264" t="s">
        <v>94</v>
      </c>
      <c r="T264" t="s">
        <v>43</v>
      </c>
      <c r="U264" t="s">
        <v>42</v>
      </c>
      <c r="V264" t="s">
        <v>38</v>
      </c>
      <c r="W264" t="s">
        <v>39</v>
      </c>
      <c r="X264" s="17" t="s">
        <v>40</v>
      </c>
    </row>
    <row r="265" spans="3:24" ht="64.5" customHeight="1" x14ac:dyDescent="0.25">
      <c r="C265" s="48" t="s">
        <v>24</v>
      </c>
      <c r="D265" s="136" t="s">
        <v>83</v>
      </c>
      <c r="E265" s="157"/>
      <c r="F265" s="157"/>
      <c r="G265" s="157"/>
      <c r="H265" s="157"/>
      <c r="I265" s="218"/>
      <c r="J265" s="46" t="s">
        <v>24</v>
      </c>
      <c r="K265" s="16">
        <v>50000</v>
      </c>
      <c r="L265">
        <v>1</v>
      </c>
      <c r="M265" s="50">
        <v>0.25</v>
      </c>
      <c r="N265">
        <v>1</v>
      </c>
      <c r="O265" s="50">
        <v>0.2</v>
      </c>
      <c r="P265" s="51">
        <v>1</v>
      </c>
      <c r="Q265" s="50">
        <v>1</v>
      </c>
      <c r="R265" s="51">
        <v>1</v>
      </c>
      <c r="S265" s="50">
        <v>0.8</v>
      </c>
      <c r="T265" s="51">
        <v>0</v>
      </c>
      <c r="U265" s="50">
        <v>0</v>
      </c>
      <c r="V265" s="50">
        <v>0</v>
      </c>
      <c r="W265" s="52">
        <v>1</v>
      </c>
      <c r="X265" s="53">
        <v>800</v>
      </c>
    </row>
    <row r="266" spans="3:24" ht="64.5" customHeight="1" x14ac:dyDescent="0.25">
      <c r="C266" s="48" t="s">
        <v>25</v>
      </c>
      <c r="D266" s="136" t="s">
        <v>84</v>
      </c>
      <c r="E266" s="137"/>
      <c r="F266" s="137"/>
      <c r="G266" s="137"/>
      <c r="H266" s="137"/>
      <c r="I266" s="200"/>
      <c r="J266" s="46" t="s">
        <v>25</v>
      </c>
      <c r="K266" s="16">
        <v>100000</v>
      </c>
      <c r="L266">
        <v>1</v>
      </c>
      <c r="M266" s="50">
        <v>0.33</v>
      </c>
      <c r="N266">
        <v>1</v>
      </c>
      <c r="O266" s="50">
        <v>0.25</v>
      </c>
      <c r="P266" s="51">
        <v>1</v>
      </c>
      <c r="Q266" s="50">
        <v>1</v>
      </c>
      <c r="R266" s="51">
        <v>1</v>
      </c>
      <c r="S266" s="50">
        <v>0.8</v>
      </c>
      <c r="T266" s="51">
        <v>0</v>
      </c>
      <c r="U266" s="50">
        <v>0</v>
      </c>
      <c r="V266" s="50">
        <v>0.1</v>
      </c>
      <c r="W266" s="52">
        <v>2</v>
      </c>
      <c r="X266" s="53">
        <v>800</v>
      </c>
    </row>
    <row r="267" spans="3:24" ht="64.5" customHeight="1" x14ac:dyDescent="0.25">
      <c r="C267" s="48" t="s">
        <v>26</v>
      </c>
      <c r="D267" s="136" t="s">
        <v>85</v>
      </c>
      <c r="E267" s="137"/>
      <c r="F267" s="137"/>
      <c r="G267" s="137"/>
      <c r="H267" s="137"/>
      <c r="I267" s="200"/>
      <c r="J267" s="46" t="s">
        <v>26</v>
      </c>
      <c r="K267" s="16">
        <v>350000</v>
      </c>
      <c r="L267">
        <v>1</v>
      </c>
      <c r="M267" s="50">
        <v>0.5</v>
      </c>
      <c r="N267">
        <v>1</v>
      </c>
      <c r="O267" s="50">
        <v>0.4</v>
      </c>
      <c r="P267" s="51">
        <v>1</v>
      </c>
      <c r="Q267" s="50">
        <v>1</v>
      </c>
      <c r="R267" s="51">
        <v>1</v>
      </c>
      <c r="S267" s="50">
        <v>0.8</v>
      </c>
      <c r="T267" s="51">
        <v>0</v>
      </c>
      <c r="U267" s="50">
        <v>0</v>
      </c>
      <c r="V267" s="50">
        <v>0.2</v>
      </c>
      <c r="W267" s="52">
        <v>2</v>
      </c>
      <c r="X267" s="53">
        <v>800</v>
      </c>
    </row>
    <row r="268" spans="3:24" ht="64.5" customHeight="1" x14ac:dyDescent="0.25">
      <c r="C268" s="48" t="s">
        <v>27</v>
      </c>
      <c r="D268" s="136" t="s">
        <v>86</v>
      </c>
      <c r="E268" s="137"/>
      <c r="F268" s="137"/>
      <c r="G268" s="137"/>
      <c r="H268" s="137"/>
      <c r="I268" s="200"/>
      <c r="J268" s="46" t="s">
        <v>27</v>
      </c>
      <c r="K268" s="16">
        <v>1000000</v>
      </c>
      <c r="L268">
        <v>1</v>
      </c>
      <c r="M268" s="50">
        <v>0.5</v>
      </c>
      <c r="N268">
        <v>1</v>
      </c>
      <c r="O268" s="50">
        <v>0.4</v>
      </c>
      <c r="P268" s="51">
        <v>1</v>
      </c>
      <c r="Q268" s="50">
        <v>1</v>
      </c>
      <c r="R268" s="51">
        <v>1</v>
      </c>
      <c r="S268" s="50">
        <v>0.8</v>
      </c>
      <c r="T268" s="51">
        <v>1</v>
      </c>
      <c r="U268" s="50">
        <v>0.25</v>
      </c>
      <c r="V268" s="50">
        <v>0.2</v>
      </c>
      <c r="W268" s="52">
        <v>2</v>
      </c>
      <c r="X268" s="53">
        <v>800</v>
      </c>
    </row>
    <row r="269" spans="3:24" ht="64.5" customHeight="1" x14ac:dyDescent="0.25">
      <c r="C269" s="48" t="s">
        <v>28</v>
      </c>
      <c r="D269" s="136" t="s">
        <v>87</v>
      </c>
      <c r="E269" s="137"/>
      <c r="F269" s="137"/>
      <c r="G269" s="137"/>
      <c r="H269" s="137"/>
      <c r="I269" s="200"/>
      <c r="J269" s="46" t="s">
        <v>28</v>
      </c>
      <c r="K269" s="16">
        <v>1500000</v>
      </c>
      <c r="L269">
        <v>1</v>
      </c>
      <c r="M269" s="50">
        <v>0.75</v>
      </c>
      <c r="N269">
        <v>1</v>
      </c>
      <c r="O269" s="50">
        <v>0.6</v>
      </c>
      <c r="P269" s="51">
        <v>1</v>
      </c>
      <c r="Q269" s="50">
        <v>1</v>
      </c>
      <c r="R269" s="51">
        <v>1</v>
      </c>
      <c r="S269" s="50">
        <v>0.8</v>
      </c>
      <c r="T269" s="51">
        <v>1</v>
      </c>
      <c r="U269" s="50">
        <v>0.25</v>
      </c>
      <c r="V269" s="50">
        <v>0.2</v>
      </c>
      <c r="W269" s="52">
        <v>2</v>
      </c>
      <c r="X269" s="53">
        <v>800</v>
      </c>
    </row>
    <row r="270" spans="3:24" ht="64.5" customHeight="1" x14ac:dyDescent="0.25">
      <c r="C270" s="48" t="s">
        <v>29</v>
      </c>
      <c r="D270" s="136" t="s">
        <v>88</v>
      </c>
      <c r="E270" s="137"/>
      <c r="F270" s="137"/>
      <c r="G270" s="137"/>
      <c r="H270" s="137"/>
      <c r="I270" s="200"/>
      <c r="J270" s="46" t="s">
        <v>29</v>
      </c>
      <c r="K270" s="16">
        <v>2000000</v>
      </c>
      <c r="L270">
        <v>1</v>
      </c>
      <c r="M270" s="50">
        <v>1</v>
      </c>
      <c r="N270">
        <v>1</v>
      </c>
      <c r="O270" s="50">
        <v>0.8</v>
      </c>
      <c r="P270" s="51">
        <v>1</v>
      </c>
      <c r="Q270" s="50">
        <v>1</v>
      </c>
      <c r="R270" s="51">
        <v>1</v>
      </c>
      <c r="S270" s="50">
        <v>0.8</v>
      </c>
      <c r="T270" s="51">
        <v>0</v>
      </c>
      <c r="U270" s="50">
        <v>0</v>
      </c>
      <c r="V270" s="50">
        <v>0.2</v>
      </c>
      <c r="W270" s="52">
        <v>2</v>
      </c>
      <c r="X270" s="53">
        <v>800</v>
      </c>
    </row>
    <row r="271" spans="3:24" ht="64.5" customHeight="1" thickBot="1" x14ac:dyDescent="0.3">
      <c r="C271" s="49" t="s">
        <v>30</v>
      </c>
      <c r="D271" s="203" t="s">
        <v>89</v>
      </c>
      <c r="E271" s="204"/>
      <c r="F271" s="204"/>
      <c r="G271" s="204"/>
      <c r="H271" s="204"/>
      <c r="I271" s="205"/>
      <c r="J271" s="46" t="s">
        <v>30</v>
      </c>
      <c r="K271" s="16">
        <v>3000000</v>
      </c>
      <c r="L271">
        <v>1</v>
      </c>
      <c r="M271" s="15">
        <v>1</v>
      </c>
      <c r="N271">
        <v>1</v>
      </c>
      <c r="O271" s="15">
        <v>0.8</v>
      </c>
      <c r="P271" s="43">
        <v>1</v>
      </c>
      <c r="Q271" s="15">
        <v>1</v>
      </c>
      <c r="R271" s="43">
        <v>1</v>
      </c>
      <c r="S271" s="15">
        <v>0.8</v>
      </c>
      <c r="T271" s="43">
        <v>1</v>
      </c>
      <c r="U271" s="15">
        <v>0.25</v>
      </c>
      <c r="V271" s="15">
        <v>0.2</v>
      </c>
      <c r="W271" s="44">
        <v>2</v>
      </c>
      <c r="X271" s="45">
        <v>800</v>
      </c>
    </row>
    <row r="272" spans="3:24" ht="80.25" customHeight="1" thickBot="1" x14ac:dyDescent="0.3">
      <c r="D272" s="206" t="s">
        <v>90</v>
      </c>
      <c r="E272" s="207"/>
      <c r="F272" s="207"/>
      <c r="G272" s="207"/>
      <c r="H272" s="207"/>
      <c r="I272" s="208"/>
      <c r="J272" s="14"/>
      <c r="K272" s="16"/>
      <c r="M272" s="15"/>
      <c r="O272" s="15"/>
      <c r="P272" s="15"/>
      <c r="T272" s="15"/>
      <c r="U272" s="15"/>
      <c r="W272" s="16"/>
    </row>
    <row r="273" spans="3:23" ht="39.950000000000003" customHeight="1" thickTop="1" x14ac:dyDescent="0.25">
      <c r="C273" s="39"/>
      <c r="D273" s="40"/>
      <c r="E273" s="40"/>
      <c r="F273" s="40"/>
      <c r="G273" s="40"/>
      <c r="H273" s="40"/>
      <c r="J273" s="14"/>
      <c r="K273" s="16"/>
      <c r="M273" s="15"/>
      <c r="O273" s="15"/>
      <c r="P273" s="15"/>
      <c r="T273" s="15"/>
      <c r="U273" s="15"/>
      <c r="W273" s="16"/>
    </row>
  </sheetData>
  <sheetProtection algorithmName="SHA-512" hashValue="9tRd2q+gk3LQ6tJk5yGBM/SNn0GDy2FXYW71IO24WC9LM1hKheVsAM4Et4irV+vakDt3qFfzGGur4v+1tjMGLQ==" saltValue="D6yB7AsB4sIcNR4YJMrLAA==" spinCount="100000" sheet="1" objects="1" scenarios="1"/>
  <mergeCells count="25">
    <mergeCell ref="D271:I271"/>
    <mergeCell ref="D272:I272"/>
    <mergeCell ref="J7:L7"/>
    <mergeCell ref="J8:J10"/>
    <mergeCell ref="K8:K10"/>
    <mergeCell ref="L8:L10"/>
    <mergeCell ref="J248:L251"/>
    <mergeCell ref="C250:H251"/>
    <mergeCell ref="D265:I265"/>
    <mergeCell ref="D263:I263"/>
    <mergeCell ref="C264:I264"/>
    <mergeCell ref="D266:I266"/>
    <mergeCell ref="J252:L253"/>
    <mergeCell ref="D267:I267"/>
    <mergeCell ref="D268:I268"/>
    <mergeCell ref="D269:I269"/>
    <mergeCell ref="D270:I270"/>
    <mergeCell ref="C248:H248"/>
    <mergeCell ref="C249:H249"/>
    <mergeCell ref="C6:H6"/>
    <mergeCell ref="C7:H7"/>
    <mergeCell ref="C8:C10"/>
    <mergeCell ref="D8:D9"/>
    <mergeCell ref="G8:G9"/>
    <mergeCell ref="H8:H10"/>
  </mergeCells>
  <pageMargins left="0.7" right="0.7" top="0.75" bottom="0.75" header="0.3" footer="0.3"/>
  <pageSetup orientation="portrait" r:id="rId1"/>
  <ignoredErrors>
    <ignoredError sqref="C12 D12 E12 F12:G12" calculatedColumn="1"/>
  </ignoredErrors>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Calculator</vt:lpstr>
      <vt:lpstr>Fee Guidelines Table</vt:lpstr>
      <vt:lpstr>Sheet1</vt:lpstr>
      <vt:lpstr>Tables</vt:lpstr>
    </vt:vector>
  </TitlesOfParts>
  <Company>University of Florida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Roberts,Stephen A</dc:creator>
  <cp:lastModifiedBy>Brown,James Lawrence</cp:lastModifiedBy>
  <dcterms:created xsi:type="dcterms:W3CDTF">2022-09-23T12:09:18Z</dcterms:created>
  <dcterms:modified xsi:type="dcterms:W3CDTF">2025-01-10T21:20:17Z</dcterms:modified>
</cp:coreProperties>
</file>